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8654E07D-AB42-4DB6-9704-C8780FC29C00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Passwörter" sheetId="2" r:id="rId1"/>
    <sheet name="Übersicht" sheetId="1" r:id="rId2"/>
    <sheet name="Anleitung" sheetId="3" r:id="rId3"/>
    <sheet name="Listen" sheetId="4" state="hidden" r:id="rId4"/>
  </sheets>
  <definedNames>
    <definedName name="_xlnm.Print_Titles" localSheetId="0">Passwörter!$6:$6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46" i="2" l="1"/>
  <c r="J46" i="2"/>
  <c r="G46" i="2"/>
  <c r="A46" i="2"/>
  <c r="K45" i="2"/>
  <c r="J45" i="2"/>
  <c r="G45" i="2"/>
  <c r="A45" i="2"/>
  <c r="K44" i="2"/>
  <c r="J44" i="2"/>
  <c r="G44" i="2"/>
  <c r="A44" i="2"/>
  <c r="K43" i="2"/>
  <c r="J43" i="2"/>
  <c r="G43" i="2"/>
  <c r="A43" i="2"/>
  <c r="K42" i="2"/>
  <c r="J42" i="2"/>
  <c r="G42" i="2"/>
  <c r="A42" i="2"/>
  <c r="K41" i="2"/>
  <c r="J41" i="2"/>
  <c r="G41" i="2"/>
  <c r="A41" i="2"/>
  <c r="K40" i="2"/>
  <c r="J40" i="2"/>
  <c r="G40" i="2"/>
  <c r="A40" i="2"/>
  <c r="K39" i="2"/>
  <c r="J39" i="2"/>
  <c r="G39" i="2"/>
  <c r="A39" i="2"/>
  <c r="K38" i="2"/>
  <c r="J38" i="2"/>
  <c r="G38" i="2"/>
  <c r="A38" i="2"/>
  <c r="K37" i="2"/>
  <c r="J37" i="2"/>
  <c r="G37" i="2"/>
  <c r="A37" i="2"/>
  <c r="K36" i="2"/>
  <c r="J36" i="2"/>
  <c r="G36" i="2"/>
  <c r="A36" i="2"/>
  <c r="K35" i="2"/>
  <c r="J35" i="2"/>
  <c r="G35" i="2"/>
  <c r="A35" i="2"/>
  <c r="K34" i="2"/>
  <c r="J34" i="2"/>
  <c r="G34" i="2"/>
  <c r="A34" i="2"/>
  <c r="K33" i="2"/>
  <c r="J33" i="2"/>
  <c r="G33" i="2"/>
  <c r="A33" i="2"/>
  <c r="K32" i="2"/>
  <c r="J32" i="2"/>
  <c r="G32" i="2"/>
  <c r="A32" i="2"/>
  <c r="K31" i="2"/>
  <c r="J31" i="2"/>
  <c r="G31" i="2"/>
  <c r="A31" i="2"/>
  <c r="K30" i="2"/>
  <c r="J30" i="2"/>
  <c r="G30" i="2"/>
  <c r="A30" i="2"/>
  <c r="K29" i="2"/>
  <c r="J29" i="2"/>
  <c r="G29" i="2"/>
  <c r="A29" i="2"/>
  <c r="K28" i="2"/>
  <c r="J28" i="2"/>
  <c r="G28" i="2"/>
  <c r="A28" i="2"/>
  <c r="K27" i="2"/>
  <c r="J27" i="2"/>
  <c r="G27" i="2"/>
  <c r="A27" i="2"/>
  <c r="K26" i="2"/>
  <c r="J26" i="2"/>
  <c r="G26" i="2"/>
  <c r="A26" i="2"/>
  <c r="K25" i="2"/>
  <c r="J25" i="2"/>
  <c r="G25" i="2"/>
  <c r="A25" i="2"/>
  <c r="K24" i="2"/>
  <c r="J24" i="2"/>
  <c r="G24" i="2"/>
  <c r="A24" i="2"/>
  <c r="K23" i="2"/>
  <c r="J23" i="2"/>
  <c r="G23" i="2"/>
  <c r="A23" i="2"/>
  <c r="K22" i="2"/>
  <c r="J22" i="2"/>
  <c r="G22" i="2"/>
  <c r="A22" i="2"/>
  <c r="K21" i="2"/>
  <c r="J21" i="2"/>
  <c r="G21" i="2"/>
  <c r="A21" i="2"/>
  <c r="K20" i="2"/>
  <c r="J20" i="2"/>
  <c r="G20" i="2"/>
  <c r="A20" i="2"/>
  <c r="K19" i="2"/>
  <c r="J19" i="2"/>
  <c r="G19" i="2"/>
  <c r="A19" i="2"/>
  <c r="K18" i="2"/>
  <c r="J18" i="2"/>
  <c r="G18" i="2"/>
  <c r="A18" i="2"/>
  <c r="K17" i="2"/>
  <c r="J17" i="2"/>
  <c r="G17" i="2"/>
  <c r="A17" i="2"/>
  <c r="K16" i="2"/>
  <c r="J16" i="2"/>
  <c r="G16" i="2"/>
  <c r="A16" i="2"/>
  <c r="K15" i="2"/>
  <c r="J15" i="2"/>
  <c r="G15" i="2"/>
  <c r="A15" i="2"/>
  <c r="K14" i="2"/>
  <c r="J14" i="2"/>
  <c r="G14" i="2"/>
  <c r="A14" i="2"/>
  <c r="K13" i="2"/>
  <c r="J13" i="2"/>
  <c r="G13" i="2"/>
  <c r="A13" i="2"/>
  <c r="K12" i="2"/>
  <c r="J12" i="2"/>
  <c r="G12" i="2"/>
  <c r="A12" i="2"/>
  <c r="K11" i="2"/>
  <c r="J11" i="2"/>
  <c r="G11" i="2"/>
  <c r="A11" i="2"/>
  <c r="K10" i="2"/>
  <c r="J10" i="2"/>
  <c r="G10" i="2"/>
  <c r="A10" i="2"/>
  <c r="K9" i="2"/>
  <c r="J9" i="2"/>
  <c r="G9" i="2"/>
  <c r="A9" i="2"/>
  <c r="K8" i="2"/>
  <c r="J8" i="2"/>
  <c r="G8" i="2"/>
  <c r="A8" i="2"/>
  <c r="K7" i="2"/>
  <c r="H7" i="1" s="1"/>
  <c r="J7" i="2"/>
  <c r="G7" i="2"/>
  <c r="D7" i="1" s="1"/>
  <c r="A7" i="2"/>
  <c r="C39" i="1"/>
  <c r="C38" i="1"/>
  <c r="C37" i="1"/>
  <c r="C36" i="1"/>
  <c r="I35" i="1"/>
  <c r="C35" i="1"/>
  <c r="I34" i="1"/>
  <c r="C34" i="1"/>
  <c r="I33" i="1"/>
  <c r="C33" i="1"/>
  <c r="I32" i="1"/>
  <c r="C32" i="1"/>
  <c r="J7" i="1"/>
  <c r="F7" i="1"/>
  <c r="B7" i="1"/>
</calcChain>
</file>

<file path=xl/sharedStrings.xml><?xml version="1.0" encoding="utf-8"?>
<sst xmlns="http://schemas.openxmlformats.org/spreadsheetml/2006/main" count="187" uniqueCount="137">
  <si>
    <t>SICHERHEITS-DASHBOARD</t>
  </si>
  <si>
    <t>Automatische Auswertung Ihrer Passwortliste – Stand heute</t>
  </si>
  <si>
    <t>Einträge gesamt</t>
  </si>
  <si>
    <t>Ø Passwortstärke</t>
  </si>
  <si>
    <t>Schwache (&lt;50)</t>
  </si>
  <si>
    <t>Überfällig</t>
  </si>
  <si>
    <t>2FA-Quote</t>
  </si>
  <si>
    <t>Einträge je Kategorie</t>
  </si>
  <si>
    <t>Passwortstärke-Verteilung</t>
  </si>
  <si>
    <t>Datengrundlage</t>
  </si>
  <si>
    <t>Kategorie</t>
  </si>
  <si>
    <t>Anzahl</t>
  </si>
  <si>
    <t>Stärke</t>
  </si>
  <si>
    <t>E-Mail</t>
  </si>
  <si>
    <t>Schwach (&lt;50)</t>
  </si>
  <si>
    <t>Soziale Medien</t>
  </si>
  <si>
    <t>Mittel (50–69)</t>
  </si>
  <si>
    <t>Banking/Finanzen</t>
  </si>
  <si>
    <t>Stark (70–89)</t>
  </si>
  <si>
    <t>Shopping</t>
  </si>
  <si>
    <t>Sehr stark (90+)</t>
  </si>
  <si>
    <t>Streaming</t>
  </si>
  <si>
    <t>Cloud/Speicher</t>
  </si>
  <si>
    <t>Arbeit</t>
  </si>
  <si>
    <t>Sonstiges</t>
  </si>
  <si>
    <t>🔒</t>
  </si>
  <si>
    <t>PASSWORT-TRESOR</t>
  </si>
  <si>
    <t>Zentrale Verwaltung Ihrer Zugangsdaten  ·  Vorlage 2026</t>
  </si>
  <si>
    <t>Nr.</t>
  </si>
  <si>
    <t>Dienst / Anbieter</t>
  </si>
  <si>
    <t>Webadresse</t>
  </si>
  <si>
    <t>Benutzername / E-Mail</t>
  </si>
  <si>
    <t>Passwort</t>
  </si>
  <si>
    <t>Stärke (0–100)</t>
  </si>
  <si>
    <t>2FA</t>
  </si>
  <si>
    <t>Letzte Änderung</t>
  </si>
  <si>
    <t>Nächste Änderung</t>
  </si>
  <si>
    <t>Status</t>
  </si>
  <si>
    <t>Notizen</t>
  </si>
  <si>
    <t>Outlook</t>
  </si>
  <si>
    <t>https://outlook.live.com</t>
  </si>
  <si>
    <t>laura.beispiel@outlook.de</t>
  </si>
  <si>
    <t>Tr7#kLmn!qWz</t>
  </si>
  <si>
    <t>Ja</t>
  </si>
  <si>
    <t>Wiederherstellungscode notiert</t>
  </si>
  <si>
    <t>Posteo</t>
  </si>
  <si>
    <t>https://posteo.de</t>
  </si>
  <si>
    <t>laura.beispiel</t>
  </si>
  <si>
    <t>herbst-Blatt-2026</t>
  </si>
  <si>
    <t>Verschlüsseltes Postfach</t>
  </si>
  <si>
    <t>LinkedIn</t>
  </si>
  <si>
    <t>https://linkedin.com</t>
  </si>
  <si>
    <t>Netzwerk#2026Pro</t>
  </si>
  <si>
    <t>Berufliches Profil</t>
  </si>
  <si>
    <t>X (Twitter)</t>
  </si>
  <si>
    <t>https://x.com</t>
  </si>
  <si>
    <t>@laura_b</t>
  </si>
  <si>
    <t>vogel123</t>
  </si>
  <si>
    <t>Nein</t>
  </si>
  <si>
    <t>Schwach – bitte erneuern</t>
  </si>
  <si>
    <t>ING</t>
  </si>
  <si>
    <t>https://ing.de</t>
  </si>
  <si>
    <t>Kundennr. 88213445</t>
  </si>
  <si>
    <t>G8!vRt#2pLxQ</t>
  </si>
  <si>
    <t>Freigabe per Banking-App</t>
  </si>
  <si>
    <t>PayPal</t>
  </si>
  <si>
    <t>https://paypal.com</t>
  </si>
  <si>
    <t>Zahlung_Sicher_88</t>
  </si>
  <si>
    <t>Mit Girokonto verknüpft</t>
  </si>
  <si>
    <t>Otto</t>
  </si>
  <si>
    <t>https://otto.de</t>
  </si>
  <si>
    <t>ottoShop2026</t>
  </si>
  <si>
    <t>Ratenkauf aktiv</t>
  </si>
  <si>
    <t>MediaMarkt</t>
  </si>
  <si>
    <t>https://mediamarkt.de</t>
  </si>
  <si>
    <t>laura.b</t>
  </si>
  <si>
    <t>markt</t>
  </si>
  <si>
    <t>Sehr schwach – dringend ändern</t>
  </si>
  <si>
    <t>Disney+</t>
  </si>
  <si>
    <t>https://disneyplus.com</t>
  </si>
  <si>
    <t>familie.beispiel@outlook.de</t>
  </si>
  <si>
    <t>Disney2026</t>
  </si>
  <si>
    <t>Familien-Abo, 4 Profile</t>
  </si>
  <si>
    <t>DAZN</t>
  </si>
  <si>
    <t>https://dazn.com</t>
  </si>
  <si>
    <t>Sport!Stream#42</t>
  </si>
  <si>
    <t>Jahresabo</t>
  </si>
  <si>
    <t>Google Drive</t>
  </si>
  <si>
    <t>https://drive.google.com</t>
  </si>
  <si>
    <t>laura.beispiel@gmail.com</t>
  </si>
  <si>
    <t>Wolke$Backup_77x</t>
  </si>
  <si>
    <t>Automatisches Foto-Backup</t>
  </si>
  <si>
    <t>Slack</t>
  </si>
  <si>
    <t>https://slack.com</t>
  </si>
  <si>
    <t>l.beispiel@beispiel-gmbh.de</t>
  </si>
  <si>
    <t>Team&amp;Chat!2026xQ</t>
  </si>
  <si>
    <t>Nur mit Firmengerät</t>
  </si>
  <si>
    <t>Jira</t>
  </si>
  <si>
    <t>https://atlassian.net</t>
  </si>
  <si>
    <t>Jira#Board_2026</t>
  </si>
  <si>
    <t>SSO über Firmenkonto</t>
  </si>
  <si>
    <t>GitHub</t>
  </si>
  <si>
    <t>https://github.com</t>
  </si>
  <si>
    <t>laura-beispiel</t>
  </si>
  <si>
    <t>Code$Repo!9812</t>
  </si>
  <si>
    <t>Zugriffstoken separat gesichert</t>
  </si>
  <si>
    <t>Kleinanzeigen</t>
  </si>
  <si>
    <t>https://kleinanzeigen.de</t>
  </si>
  <si>
    <t>kleinanzeige</t>
  </si>
  <si>
    <t>Selten genutzt</t>
  </si>
  <si>
    <t>ANLEITUNG &amp; SICHERHEITSHINWEISE</t>
  </si>
  <si>
    <t>So verwenden Sie die Vorlage</t>
  </si>
  <si>
    <t>Blatt „Passwörter“</t>
  </si>
  <si>
    <t>Ihre zentrale Liste. Tragen Sie pro Zeile einen Zugang ein.</t>
  </si>
  <si>
    <t>Weiße Felder ausfüllen</t>
  </si>
  <si>
    <t>Kategorie, Dienst, Webadresse, Benutzername, Passwort, 2FA und „Letzte Änderung“.</t>
  </si>
  <si>
    <t>Automatische Spalten</t>
  </si>
  <si>
    <t>„Nr.“, „Stärke“, „Nächste Änderung“ und „Status“ berechnen sich selbst – nicht überschreiben.</t>
  </si>
  <si>
    <t>Dropdowns</t>
  </si>
  <si>
    <t>Kategorie und 2FA werden über Auswahllisten gepflegt.</t>
  </si>
  <si>
    <t>Blatt „Übersicht“</t>
  </si>
  <si>
    <t>Zeigt Kennzahlen und Diagramme automatisch auf Basis Ihrer Einträge.</t>
  </si>
  <si>
    <t>Beispieldaten</t>
  </si>
  <si>
    <t>Die 15 Beispielzeilen sind frei erfunden – einfach überschreiben oder löschen.</t>
  </si>
  <si>
    <t>Spalten im Detail</t>
  </si>
  <si>
    <t>Bewertung aus Länge und Zeichenvielfalt (Groß-/Kleinbuchstaben, Zahlen, Sonderzeichen). Balken zeigt den Wert.</t>
  </si>
  <si>
    <t>„Aktuell“ (grün), „Bald fällig“ (gelb, &lt; 30 Tage) oder „Überfällig“ (rot) – bezogen auf „Nächste Änderung“.</t>
  </si>
  <si>
    <t>Letzte Änderung + 180 Tage. Passen Sie den Zyklus bei Bedarf in der Formel an.</t>
  </si>
  <si>
    <t>Empfehlungen für sichere Passwörter</t>
  </si>
  <si>
    <t>●  Für jedes Konto ein eigenes Passwort mit mindestens 12 Zeichen.</t>
  </si>
  <si>
    <t>●  Groß- und Kleinbuchstaben, Zahlen und Sonderzeichen kombinieren.</t>
  </si>
  <si>
    <t>●  Zwei-Faktor-Authentifizierung (2FA) überall aktivieren, wo möglich.</t>
  </si>
  <si>
    <t>●  Überfällige Passwörter zeitnah erneuern und das Datum aktualisieren.</t>
  </si>
  <si>
    <t>●  Diese Datei mit Passwort schützen: Datei ▸ Informationen ▸ Arbeitsmappe schützen ▸ Mit Kennwort verschlüsseln.</t>
  </si>
  <si>
    <t>●  Die Datei nicht ungeschützt per E-Mail oder in offenen Cloud-Ordnern ablegen.</t>
  </si>
  <si>
    <t>Hinweis: Excel bietet keinen hochsicheren Schutz. Für viele Zugänge empfiehlt sich zusätzlich ein dedizierter Passwort-Manager.</t>
  </si>
  <si>
    <t>Kategorien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</si>
</sst>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0.5"/>
      <color rgb="FFAEB9C6"/>
      <name val="Calibri"/>
      <charset val="1"/>
    </font>
    <font>
      <b/>
      <sz val="9.5"/>
      <color rgb="FF6C7887"/>
      <name val="Calibri"/>
      <charset val="1"/>
    </font>
    <font>
      <b/>
      <sz val="28"/>
      <color rgb="FF0B7A55"/>
      <name val="Calibri"/>
      <charset val="1"/>
    </font>
    <font>
      <b/>
      <sz val="28"/>
      <color rgb="FF222933"/>
      <name val="Calibri"/>
      <charset val="1"/>
    </font>
    <font>
      <b/>
      <sz val="28"/>
      <color rgb="FFB42318"/>
      <name val="Calibri"/>
      <charset val="1"/>
    </font>
    <font>
      <b/>
      <sz val="28"/>
      <color rgb="FF9A6B12"/>
      <name val="Calibri"/>
      <charset val="1"/>
    </font>
    <font>
      <b/>
      <sz val="11"/>
      <color rgb="FF222933"/>
      <name val="Calibri"/>
      <charset val="1"/>
    </font>
    <font>
      <b/>
      <sz val="9"/>
      <color rgb="FF6C7887"/>
      <name val="Calibri"/>
      <charset val="1"/>
    </font>
    <font>
      <b/>
      <sz val="9"/>
      <color rgb="FFFFFFFF"/>
      <name val="Calibri"/>
      <charset val="1"/>
    </font>
    <font>
      <sz val="9.5"/>
      <color rgb="FF1C222B"/>
      <name val="Calibri"/>
      <charset val="1"/>
    </font>
    <font>
      <b/>
      <sz val="9.5"/>
      <color rgb="FF0B7A55"/>
      <name val="Calibri"/>
      <charset val="1"/>
    </font>
    <font>
      <b/>
      <sz val="9.5"/>
      <color rgb="FF222933"/>
      <name val="Calibri"/>
      <charset val="1"/>
    </font>
    <font>
      <sz val="30"/>
      <color rgb="FFFFFFFF"/>
      <name val="Calibri"/>
      <charset val="1"/>
    </font>
    <font>
      <b/>
      <sz val="22"/>
      <color rgb="FFFFFFFF"/>
      <name val="Calibri"/>
      <charset val="1"/>
    </font>
    <font>
      <sz val="11"/>
      <color rgb="FFAEB9C6"/>
      <name val="Calibri"/>
      <charset val="1"/>
    </font>
    <font>
      <b/>
      <sz val="10"/>
      <color rgb="FFFFFFFF"/>
      <name val="Calibri"/>
      <charset val="1"/>
    </font>
    <font>
      <sz val="10"/>
      <color rgb="FF1C222B"/>
      <name val="Calibri"/>
      <charset val="1"/>
    </font>
    <font>
      <b/>
      <sz val="18"/>
      <color rgb="FFFFFFFF"/>
      <name val="Calibri"/>
      <charset val="1"/>
    </font>
    <font>
      <b/>
      <sz val="12"/>
      <color rgb="FF0B7A55"/>
      <name val="Calibri"/>
      <charset val="1"/>
    </font>
    <font>
      <b/>
      <sz val="10"/>
      <color rgb="FF222933"/>
      <name val="Calibri"/>
      <charset val="1"/>
    </font>
    <font>
      <i/>
      <sz val="9"/>
      <color rgb="FF6C7887"/>
      <name val="Calibri"/>
      <charset val="1"/>
    </font>
    <font>
      <sz val="9"/>
      <color rgb="FF1C222B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222933"/>
        <bgColor rgb="FF1C222B"/>
      </patternFill>
    </fill>
    <fill>
      <patternFill patternType="solid">
        <fgColor rgb="FF0E9E6E"/>
        <bgColor rgb="FF008080"/>
      </patternFill>
    </fill>
    <fill>
      <patternFill patternType="solid">
        <fgColor rgb="FFFBFCFD"/>
        <bgColor rgb="FFFFFFFF"/>
      </patternFill>
    </fill>
    <fill>
      <patternFill patternType="solid">
        <fgColor rgb="FF2E3742"/>
        <bgColor rgb="FF222933"/>
      </patternFill>
    </fill>
    <fill>
      <patternFill patternType="solid">
        <fgColor rgb="FFFFFFFF"/>
        <bgColor rgb="FFFBFCFD"/>
      </patternFill>
    </fill>
    <fill>
      <patternFill patternType="solid">
        <fgColor rgb="FFF5F7F9"/>
        <bgColor rgb="FFFBFCFD"/>
      </patternFill>
    </fill>
  </fills>
  <borders count="6">
    <border>
      <left/>
      <right/>
      <top/>
      <bottom/>
      <diagonal/>
    </border>
    <border>
      <left style="thin">
        <color rgb="FFE1E6EC"/>
      </left>
      <right style="thin">
        <color rgb="FFE1E6EC"/>
      </right>
      <top style="thin">
        <color rgb="FFE1E6EC"/>
      </top>
      <bottom style="thin">
        <color rgb="FFFBFCFD"/>
      </bottom>
      <diagonal/>
    </border>
    <border>
      <left style="thin">
        <color rgb="FFE1E6EC"/>
      </left>
      <right style="thin">
        <color rgb="FFE1E6EC"/>
      </right>
      <top style="thin">
        <color rgb="FFFBFCFD"/>
      </top>
      <bottom style="medium">
        <color rgb="FF0E9E6E"/>
      </bottom>
      <diagonal/>
    </border>
    <border>
      <left style="thin">
        <color rgb="FFE1E6EC"/>
      </left>
      <right style="thin">
        <color rgb="FFE1E6EC"/>
      </right>
      <top style="thin">
        <color rgb="FFE1E6EC"/>
      </top>
      <bottom style="thin">
        <color rgb="FFE1E6EC"/>
      </bottom>
      <diagonal/>
    </border>
    <border>
      <left style="thin">
        <color rgb="FF2E3742"/>
      </left>
      <right style="thin">
        <color rgb="FF2E3742"/>
      </right>
      <top style="thin">
        <color rgb="FF2E3742"/>
      </top>
      <bottom style="thin">
        <color rgb="FF0E9E6E"/>
      </bottom>
      <diagonal/>
    </border>
    <border>
      <left/>
      <right/>
      <top/>
      <bottom style="thin">
        <color rgb="FFE1E6E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9" fillId="2" borderId="0" xfId="0" applyFont="1" applyFill="1" applyAlignment="1">
      <alignment horizontal="left" vertical="center" indent="2"/>
    </xf>
    <xf numFmtId="0" fontId="16" fillId="2" borderId="0" xfId="0" applyFont="1" applyFill="1" applyAlignment="1">
      <alignment horizontal="left" vertical="center" indent="1"/>
    </xf>
    <xf numFmtId="0" fontId="15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horizontal="center" vertical="center"/>
    </xf>
    <xf numFmtId="0" fontId="9" fillId="0" borderId="0" xfId="0" applyFont="1"/>
    <xf numFmtId="0" fontId="8" fillId="0" borderId="0" xfId="0" applyFont="1"/>
    <xf numFmtId="9" fontId="4" fillId="4" borderId="2" xfId="0" applyNumberFormat="1" applyFont="1" applyFill="1" applyBorder="1" applyAlignment="1">
      <alignment horizontal="left" vertical="center" indent="1"/>
    </xf>
    <xf numFmtId="1" fontId="7" fillId="4" borderId="2" xfId="0" applyNumberFormat="1" applyFont="1" applyFill="1" applyBorder="1" applyAlignment="1">
      <alignment horizontal="left" vertical="center" indent="1"/>
    </xf>
    <xf numFmtId="1" fontId="6" fillId="4" borderId="2" xfId="0" applyNumberFormat="1" applyFont="1" applyFill="1" applyBorder="1" applyAlignment="1">
      <alignment horizontal="left" vertical="center" indent="1"/>
    </xf>
    <xf numFmtId="1" fontId="5" fillId="4" borderId="2" xfId="0" applyNumberFormat="1" applyFont="1" applyFill="1" applyBorder="1" applyAlignment="1">
      <alignment horizontal="left" vertical="center" indent="1"/>
    </xf>
    <xf numFmtId="1" fontId="4" fillId="4" borderId="2" xfId="0" applyNumberFormat="1" applyFont="1" applyFill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2"/>
    </xf>
    <xf numFmtId="0" fontId="1" fillId="2" borderId="0" xfId="0" applyFont="1" applyFill="1" applyAlignment="1">
      <alignment horizontal="left" vertical="center" indent="2"/>
    </xf>
    <xf numFmtId="0" fontId="0" fillId="3" borderId="0" xfId="0" applyFill="1"/>
    <xf numFmtId="0" fontId="10" fillId="5" borderId="3" xfId="0" applyFont="1" applyFill="1" applyBorder="1" applyAlignment="1">
      <alignment horizontal="left" vertical="center" indent="1"/>
    </xf>
    <xf numFmtId="0" fontId="11" fillId="6" borderId="3" xfId="0" applyFont="1" applyFill="1" applyBorder="1" applyAlignment="1">
      <alignment horizontal="left" vertical="center" indent="1"/>
    </xf>
    <xf numFmtId="0" fontId="12" fillId="6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left" vertical="center" indent="1"/>
    </xf>
    <xf numFmtId="0" fontId="12" fillId="7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left" vertical="center" indent="1"/>
    </xf>
    <xf numFmtId="1" fontId="18" fillId="6" borderId="3" xfId="0" applyNumberFormat="1" applyFont="1" applyFill="1" applyBorder="1" applyAlignment="1">
      <alignment horizontal="center" vertical="center"/>
    </xf>
    <xf numFmtId="164" fontId="18" fillId="6" borderId="3" xfId="0" applyNumberFormat="1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left" vertical="center" indent="1"/>
    </xf>
    <xf numFmtId="1" fontId="18" fillId="7" borderId="3" xfId="0" applyNumberFormat="1" applyFont="1" applyFill="1" applyBorder="1" applyAlignment="1">
      <alignment horizontal="center" vertical="center"/>
    </xf>
    <xf numFmtId="164" fontId="18" fillId="7" borderId="3" xfId="0" applyNumberFormat="1" applyFont="1" applyFill="1" applyBorder="1" applyAlignment="1">
      <alignment horizontal="center" vertical="center"/>
    </xf>
    <xf numFmtId="0" fontId="21" fillId="0" borderId="5" xfId="0" applyFont="1" applyBorder="1" applyAlignment="1">
      <alignment vertical="top" wrapText="1"/>
    </xf>
    <xf numFmtId="0" fontId="18" fillId="0" borderId="5" xfId="0" applyFont="1" applyBorder="1" applyAlignment="1">
      <alignment vertical="top" wrapText="1"/>
    </xf>
    <xf numFmtId="0" fontId="23" fillId="0" borderId="0" xfId="0" applyFont="1"/>
    <xf numFmtId="0" fontId="20" fillId="0" borderId="0" xfId="0" applyFont="1"/>
    <xf numFmtId="0" fontId="18" fillId="0" borderId="0" xfId="0" applyFont="1" applyAlignment="1">
      <alignment vertical="center" wrapText="1" indent="1"/>
    </xf>
    <xf numFmtId="0" fontId="22" fillId="0" borderId="0" xfId="0" applyFont="1" applyAlignment="1">
      <alignment vertical="center" wrapText="1"/>
    </xf>
  </cellXfs>
  <cellStyles count="1">
    <cellStyle name="Standard" xfId="0" builtinId="0"/>
  </cellStyles>
  <dxfs count="3">
    <dxf>
      <font>
        <b/>
        <sz val="10"/>
        <color rgb="FFB42318"/>
        <name val="Calibri"/>
        <charset val="1"/>
      </font>
      <fill>
        <patternFill>
          <bgColor rgb="FFFBE2E1"/>
        </patternFill>
      </fill>
    </dxf>
    <dxf>
      <font>
        <b/>
        <sz val="10"/>
        <color rgb="FF9A6B12"/>
        <name val="Calibri"/>
        <charset val="1"/>
      </font>
      <fill>
        <patternFill>
          <bgColor rgb="FFFBF1D9"/>
        </patternFill>
      </fill>
    </dxf>
    <dxf>
      <font>
        <b/>
        <sz val="10"/>
        <color rgb="FF0B7A55"/>
        <name val="Calibri"/>
        <charset val="1"/>
      </font>
      <fill>
        <patternFill>
          <bgColor rgb="FFE2F4E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B12"/>
      <rgbColor rgb="FF800080"/>
      <rgbColor rgb="FF0B7A55"/>
      <rgbColor rgb="FFAEB9C6"/>
      <rgbColor rgb="FF878787"/>
      <rgbColor rgb="FF9999FF"/>
      <rgbColor rgb="FF993366"/>
      <rgbColor rgb="FFFBF1D9"/>
      <rgbColor rgb="FFE2F4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1E6EC"/>
      <rgbColor rgb="FFF5F7F9"/>
      <rgbColor rgb="FFFBFCFD"/>
      <rgbColor rgb="FF99CCFF"/>
      <rgbColor rgb="FFFF99CC"/>
      <rgbColor rgb="FFCC99FF"/>
      <rgbColor rgb="FFFBE2E1"/>
      <rgbColor rgb="FF3366FF"/>
      <rgbColor rgb="FF33CCCC"/>
      <rgbColor rgb="FF99CC00"/>
      <rgbColor rgb="FFFFCC00"/>
      <rgbColor rgb="FFFF9900"/>
      <rgbColor rgb="FFFF6600"/>
      <rgbColor rgb="FF6C7887"/>
      <rgbColor rgb="FF969696"/>
      <rgbColor rgb="FF003366"/>
      <rgbColor rgb="FF0E9E6E"/>
      <rgbColor rgb="FF1C222B"/>
      <rgbColor rgb="FF222933"/>
      <rgbColor rgb="FFB42318"/>
      <rgbColor rgb="FF993366"/>
      <rgbColor rgb="FF333399"/>
      <rgbColor rgb="FF2E37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Übersicht!$C$31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0E9E6E"/>
            </a:solidFill>
            <a:ln w="936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Übersicht!$B$32:$B$39</c:f>
              <c:strCache>
                <c:ptCount val="8"/>
                <c:pt idx="0">
                  <c:v>E-Mail</c:v>
                </c:pt>
                <c:pt idx="1">
                  <c:v>Soziale Medien</c:v>
                </c:pt>
                <c:pt idx="2">
                  <c:v>Banking/Finanzen</c:v>
                </c:pt>
                <c:pt idx="3">
                  <c:v>Shopping</c:v>
                </c:pt>
                <c:pt idx="4">
                  <c:v>Streaming</c:v>
                </c:pt>
                <c:pt idx="5">
                  <c:v>Cloud/Speicher</c:v>
                </c:pt>
                <c:pt idx="6">
                  <c:v>Arbeit</c:v>
                </c:pt>
                <c:pt idx="7">
                  <c:v>Sonstiges</c:v>
                </c:pt>
              </c:strCache>
            </c:strRef>
          </c:cat>
          <c:val>
            <c:numRef>
              <c:f>Übersicht!$C$32:$C$39</c:f>
              <c:numCache>
                <c:formatCode>General</c:formatCode>
                <c:ptCount val="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77-4DDA-A397-A0F900077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2402312"/>
        <c:axId val="70057486"/>
      </c:barChart>
      <c:catAx>
        <c:axId val="324023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0057486"/>
        <c:crosses val="autoZero"/>
        <c:auto val="1"/>
        <c:lblAlgn val="ctr"/>
        <c:lblOffset val="100"/>
        <c:noMultiLvlLbl val="0"/>
      </c:catAx>
      <c:valAx>
        <c:axId val="7005748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240231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Übersicht!$I$31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2E3742"/>
            </a:solidFill>
            <a:ln w="936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Übersicht!$H$32:$H$35</c:f>
              <c:strCache>
                <c:ptCount val="4"/>
                <c:pt idx="0">
                  <c:v>Schwach (&lt;50)</c:v>
                </c:pt>
                <c:pt idx="1">
                  <c:v>Mittel (50–69)</c:v>
                </c:pt>
                <c:pt idx="2">
                  <c:v>Stark (70–89)</c:v>
                </c:pt>
                <c:pt idx="3">
                  <c:v>Sehr stark (90+)</c:v>
                </c:pt>
              </c:strCache>
            </c:strRef>
          </c:cat>
          <c:val>
            <c:numRef>
              <c:f>Übersicht!$I$32:$I$35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1D-4A50-BF46-6C362BAB1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46687850"/>
        <c:axId val="47924100"/>
      </c:barChart>
      <c:catAx>
        <c:axId val="4668785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7924100"/>
        <c:crosses val="autoZero"/>
        <c:auto val="1"/>
        <c:lblAlgn val="ctr"/>
        <c:lblOffset val="100"/>
        <c:noMultiLvlLbl val="0"/>
      </c:catAx>
      <c:valAx>
        <c:axId val="479241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668785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6</xdr:col>
      <xdr:colOff>731160</xdr:colOff>
      <xdr:row>24</xdr:row>
      <xdr:rowOff>187200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11</xdr:row>
      <xdr:rowOff>0</xdr:rowOff>
    </xdr:from>
    <xdr:to>
      <xdr:col>12</xdr:col>
      <xdr:colOff>731160</xdr:colOff>
      <xdr:row>24</xdr:row>
      <xdr:rowOff>187200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E9E6E"/>
    <pageSetUpPr fitToPage="1"/>
  </sheetPr>
  <dimension ref="A1:L46"/>
  <sheetViews>
    <sheetView showGridLines="0" tabSelected="1" zoomScaleNormal="100" workbookViewId="0">
      <pane ySplit="6" topLeftCell="A7" activePane="bottomLeft" state="frozen"/>
      <selection pane="bottomLeft" activeCell="H31" sqref="H31"/>
    </sheetView>
  </sheetViews>
  <sheetFormatPr baseColWidth="10" defaultColWidth="8.7109375" defaultRowHeight="15" x14ac:dyDescent="0.25"/>
  <cols>
    <col min="1" max="1" width="4.42578125" customWidth="1"/>
    <col min="2" max="2" width="16" customWidth="1"/>
    <col min="3" max="3" width="18" customWidth="1"/>
    <col min="4" max="4" width="25" customWidth="1"/>
    <col min="5" max="5" width="27" customWidth="1"/>
    <col min="6" max="6" width="19" customWidth="1"/>
    <col min="7" max="7" width="15" customWidth="1"/>
    <col min="8" max="8" width="6.5703125" customWidth="1"/>
    <col min="9" max="10" width="15" customWidth="1"/>
    <col min="11" max="11" width="13" customWidth="1"/>
    <col min="12" max="12" width="30" customWidth="1"/>
  </cols>
  <sheetData>
    <row r="1" spans="1:12" ht="15" customHeight="1" x14ac:dyDescent="0.25">
      <c r="A1" s="4" t="s">
        <v>25</v>
      </c>
      <c r="B1" s="4"/>
      <c r="C1" s="3" t="s">
        <v>26</v>
      </c>
      <c r="D1" s="3"/>
      <c r="E1" s="3"/>
      <c r="F1" s="3"/>
      <c r="G1" s="3"/>
      <c r="H1" s="3"/>
      <c r="I1" s="3"/>
      <c r="J1" s="3"/>
      <c r="K1" s="3"/>
      <c r="L1" s="3"/>
    </row>
    <row r="2" spans="1:12" ht="15" customHeight="1" x14ac:dyDescent="0.25">
      <c r="A2" s="4"/>
      <c r="B2" s="4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25">
      <c r="A3" s="4"/>
      <c r="B3" s="4"/>
      <c r="C3" s="2" t="s">
        <v>27</v>
      </c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 x14ac:dyDescent="0.25">
      <c r="A4" s="4"/>
      <c r="B4" s="4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.7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30" customHeight="1" x14ac:dyDescent="0.25">
      <c r="A6" s="23" t="s">
        <v>28</v>
      </c>
      <c r="B6" s="23" t="s">
        <v>10</v>
      </c>
      <c r="C6" s="23" t="s">
        <v>29</v>
      </c>
      <c r="D6" s="23" t="s">
        <v>30</v>
      </c>
      <c r="E6" s="23" t="s">
        <v>31</v>
      </c>
      <c r="F6" s="23" t="s">
        <v>32</v>
      </c>
      <c r="G6" s="23" t="s">
        <v>33</v>
      </c>
      <c r="H6" s="23" t="s">
        <v>34</v>
      </c>
      <c r="I6" s="23" t="s">
        <v>35</v>
      </c>
      <c r="J6" s="23" t="s">
        <v>36</v>
      </c>
      <c r="K6" s="23" t="s">
        <v>37</v>
      </c>
      <c r="L6" s="23" t="s">
        <v>38</v>
      </c>
    </row>
    <row r="7" spans="1:12" ht="18.75" customHeight="1" x14ac:dyDescent="0.25">
      <c r="A7" s="24">
        <f t="shared" ref="A7:A46" si="0">IF(C7="","",ROW()-6)</f>
        <v>1</v>
      </c>
      <c r="B7" s="25" t="s">
        <v>13</v>
      </c>
      <c r="C7" s="25" t="s">
        <v>39</v>
      </c>
      <c r="D7" s="25" t="s">
        <v>40</v>
      </c>
      <c r="E7" s="25" t="s">
        <v>41</v>
      </c>
      <c r="F7" s="25" t="s">
        <v>42</v>
      </c>
      <c r="G7" s="26">
        <f>IF(F7="","",MIN(40,LEN(F7)*4)+15*--(NOT(EXACT(F7,LOWER(F7))))+15*--(NOT(EXACT(F7,UPPER(F7))))+15*--(SUMPRODUCT(--ISNUMBER(SEARCH({"0";"1";"2";"3";"4";"5";"6";"7";"8";"9"},F7)))&gt;0)+15*--(SUMPRODUCT(--ISNUMBER(SEARCH({"!";"#";"$";"%";"&amp;";"/";"(";")";"=";"+";"-";"_";".";"@";";";":"},F7)))&gt;0))</f>
        <v>100</v>
      </c>
      <c r="H7" s="24" t="s">
        <v>43</v>
      </c>
      <c r="I7" s="27">
        <v>46275</v>
      </c>
      <c r="J7" s="27">
        <f t="shared" ref="J7:J46" si="1">IF(I7="","",I7+180)</f>
        <v>46455</v>
      </c>
      <c r="K7" s="24" t="str">
        <f t="shared" ref="K7:K46" ca="1" si="2">IF(I7="","",IF(TODAY()&gt;J7,"Überfällig",IF(TODAY()&gt;J7-30,"Bald fällig","Aktuell")))</f>
        <v>Aktuell</v>
      </c>
      <c r="L7" s="25" t="s">
        <v>44</v>
      </c>
    </row>
    <row r="8" spans="1:12" ht="18.75" customHeight="1" x14ac:dyDescent="0.25">
      <c r="A8" s="28">
        <f t="shared" si="0"/>
        <v>2</v>
      </c>
      <c r="B8" s="29" t="s">
        <v>13</v>
      </c>
      <c r="C8" s="29" t="s">
        <v>45</v>
      </c>
      <c r="D8" s="29" t="s">
        <v>46</v>
      </c>
      <c r="E8" s="29" t="s">
        <v>47</v>
      </c>
      <c r="F8" s="29" t="s">
        <v>48</v>
      </c>
      <c r="G8" s="30">
        <f>IF(F8="","",MIN(40,LEN(F8)*4)+15*--(NOT(EXACT(F8,LOWER(F8))))+15*--(NOT(EXACT(F8,UPPER(F8))))+15*--(SUMPRODUCT(--ISNUMBER(SEARCH({"0";"1";"2";"3";"4";"5";"6";"7";"8";"9"},F8)))&gt;0)+15*--(SUMPRODUCT(--ISNUMBER(SEARCH({"!";"#";"$";"%";"&amp;";"/";"(";")";"=";"+";"-";"_";".";"@";";";":"},F8)))&gt;0))</f>
        <v>100</v>
      </c>
      <c r="H8" s="28" t="s">
        <v>43</v>
      </c>
      <c r="I8" s="31">
        <v>46256</v>
      </c>
      <c r="J8" s="31">
        <f t="shared" si="1"/>
        <v>46436</v>
      </c>
      <c r="K8" s="28" t="str">
        <f t="shared" ca="1" si="2"/>
        <v>Aktuell</v>
      </c>
      <c r="L8" s="29" t="s">
        <v>49</v>
      </c>
    </row>
    <row r="9" spans="1:12" ht="18.75" customHeight="1" x14ac:dyDescent="0.25">
      <c r="A9" s="24">
        <f t="shared" si="0"/>
        <v>3</v>
      </c>
      <c r="B9" s="25" t="s">
        <v>15</v>
      </c>
      <c r="C9" s="25" t="s">
        <v>50</v>
      </c>
      <c r="D9" s="25" t="s">
        <v>51</v>
      </c>
      <c r="E9" s="25" t="s">
        <v>41</v>
      </c>
      <c r="F9" s="25" t="s">
        <v>52</v>
      </c>
      <c r="G9" s="26">
        <f>IF(F9="","",MIN(40,LEN(F9)*4)+15*--(NOT(EXACT(F9,LOWER(F9))))+15*--(NOT(EXACT(F9,UPPER(F9))))+15*--(SUMPRODUCT(--ISNUMBER(SEARCH({"0";"1";"2";"3";"4";"5";"6";"7";"8";"9"},F9)))&gt;0)+15*--(SUMPRODUCT(--ISNUMBER(SEARCH({"!";"#";"$";"%";"&amp;";"/";"(";")";"=";"+";"-";"_";".";"@";";";":"},F9)))&gt;0))</f>
        <v>100</v>
      </c>
      <c r="H9" s="24" t="s">
        <v>43</v>
      </c>
      <c r="I9" s="27">
        <v>46208</v>
      </c>
      <c r="J9" s="27">
        <f t="shared" si="1"/>
        <v>46388</v>
      </c>
      <c r="K9" s="24" t="str">
        <f t="shared" ca="1" si="2"/>
        <v>Aktuell</v>
      </c>
      <c r="L9" s="25" t="s">
        <v>53</v>
      </c>
    </row>
    <row r="10" spans="1:12" ht="18.75" customHeight="1" x14ac:dyDescent="0.25">
      <c r="A10" s="28">
        <f t="shared" si="0"/>
        <v>4</v>
      </c>
      <c r="B10" s="29" t="s">
        <v>15</v>
      </c>
      <c r="C10" s="29" t="s">
        <v>54</v>
      </c>
      <c r="D10" s="29" t="s">
        <v>55</v>
      </c>
      <c r="E10" s="29" t="s">
        <v>56</v>
      </c>
      <c r="F10" s="29" t="s">
        <v>57</v>
      </c>
      <c r="G10" s="30">
        <f>IF(F10="","",MIN(40,LEN(F10)*4)+15*--(NOT(EXACT(F10,LOWER(F10))))+15*--(NOT(EXACT(F10,UPPER(F10))))+15*--(SUMPRODUCT(--ISNUMBER(SEARCH({"0";"1";"2";"3";"4";"5";"6";"7";"8";"9"},F10)))&gt;0)+15*--(SUMPRODUCT(--ISNUMBER(SEARCH({"!";"#";"$";"%";"&amp;";"/";"(";")";"=";"+";"-";"_";".";"@";";";":"},F10)))&gt;0))</f>
        <v>62</v>
      </c>
      <c r="H10" s="28" t="s">
        <v>58</v>
      </c>
      <c r="I10" s="31">
        <v>46040</v>
      </c>
      <c r="J10" s="31">
        <f t="shared" si="1"/>
        <v>46220</v>
      </c>
      <c r="K10" s="28" t="str">
        <f t="shared" ca="1" si="2"/>
        <v>Überfällig</v>
      </c>
      <c r="L10" s="29" t="s">
        <v>59</v>
      </c>
    </row>
    <row r="11" spans="1:12" ht="18.75" customHeight="1" x14ac:dyDescent="0.25">
      <c r="A11" s="24">
        <f t="shared" si="0"/>
        <v>5</v>
      </c>
      <c r="B11" s="25" t="s">
        <v>17</v>
      </c>
      <c r="C11" s="25" t="s">
        <v>60</v>
      </c>
      <c r="D11" s="25" t="s">
        <v>61</v>
      </c>
      <c r="E11" s="25" t="s">
        <v>62</v>
      </c>
      <c r="F11" s="25" t="s">
        <v>63</v>
      </c>
      <c r="G11" s="26">
        <f>IF(F11="","",MIN(40,LEN(F11)*4)+15*--(NOT(EXACT(F11,LOWER(F11))))+15*--(NOT(EXACT(F11,UPPER(F11))))+15*--(SUMPRODUCT(--ISNUMBER(SEARCH({"0";"1";"2";"3";"4";"5";"6";"7";"8";"9"},F11)))&gt;0)+15*--(SUMPRODUCT(--ISNUMBER(SEARCH({"!";"#";"$";"%";"&amp;";"/";"(";")";"=";"+";"-";"_";".";"@";";";":"},F11)))&gt;0))</f>
        <v>100</v>
      </c>
      <c r="H11" s="24" t="s">
        <v>43</v>
      </c>
      <c r="I11" s="27">
        <v>46266</v>
      </c>
      <c r="J11" s="27">
        <f t="shared" si="1"/>
        <v>46446</v>
      </c>
      <c r="K11" s="24" t="str">
        <f t="shared" ca="1" si="2"/>
        <v>Aktuell</v>
      </c>
      <c r="L11" s="25" t="s">
        <v>64</v>
      </c>
    </row>
    <row r="12" spans="1:12" ht="18.75" customHeight="1" x14ac:dyDescent="0.25">
      <c r="A12" s="28">
        <f t="shared" si="0"/>
        <v>6</v>
      </c>
      <c r="B12" s="29" t="s">
        <v>17</v>
      </c>
      <c r="C12" s="29" t="s">
        <v>65</v>
      </c>
      <c r="D12" s="29" t="s">
        <v>66</v>
      </c>
      <c r="E12" s="29" t="s">
        <v>41</v>
      </c>
      <c r="F12" s="29" t="s">
        <v>67</v>
      </c>
      <c r="G12" s="30">
        <f>IF(F12="","",MIN(40,LEN(F12)*4)+15*--(NOT(EXACT(F12,LOWER(F12))))+15*--(NOT(EXACT(F12,UPPER(F12))))+15*--(SUMPRODUCT(--ISNUMBER(SEARCH({"0";"1";"2";"3";"4";"5";"6";"7";"8";"9"},F12)))&gt;0)+15*--(SUMPRODUCT(--ISNUMBER(SEARCH({"!";"#";"$";"%";"&amp;";"/";"(";")";"=";"+";"-";"_";".";"@";";";":"},F12)))&gt;0))</f>
        <v>100</v>
      </c>
      <c r="H12" s="28" t="s">
        <v>43</v>
      </c>
      <c r="I12" s="31">
        <v>46187</v>
      </c>
      <c r="J12" s="31">
        <f t="shared" si="1"/>
        <v>46367</v>
      </c>
      <c r="K12" s="28" t="str">
        <f t="shared" ca="1" si="2"/>
        <v>Aktuell</v>
      </c>
      <c r="L12" s="29" t="s">
        <v>68</v>
      </c>
    </row>
    <row r="13" spans="1:12" ht="18.75" customHeight="1" x14ac:dyDescent="0.25">
      <c r="A13" s="24">
        <f t="shared" si="0"/>
        <v>7</v>
      </c>
      <c r="B13" s="25" t="s">
        <v>19</v>
      </c>
      <c r="C13" s="25" t="s">
        <v>69</v>
      </c>
      <c r="D13" s="25" t="s">
        <v>70</v>
      </c>
      <c r="E13" s="25" t="s">
        <v>41</v>
      </c>
      <c r="F13" s="25" t="s">
        <v>71</v>
      </c>
      <c r="G13" s="26">
        <f>IF(F13="","",MIN(40,LEN(F13)*4)+15*--(NOT(EXACT(F13,LOWER(F13))))+15*--(NOT(EXACT(F13,UPPER(F13))))+15*--(SUMPRODUCT(--ISNUMBER(SEARCH({"0";"1";"2";"3";"4";"5";"6";"7";"8";"9"},F13)))&gt;0)+15*--(SUMPRODUCT(--ISNUMBER(SEARCH({"!";"#";"$";"%";"&amp;";"/";"(";")";"=";"+";"-";"_";".";"@";";";":"},F13)))&gt;0))</f>
        <v>85</v>
      </c>
      <c r="H13" s="24" t="s">
        <v>58</v>
      </c>
      <c r="I13" s="27">
        <v>46083</v>
      </c>
      <c r="J13" s="27">
        <f t="shared" si="1"/>
        <v>46263</v>
      </c>
      <c r="K13" s="24" t="str">
        <f t="shared" ca="1" si="2"/>
        <v>Überfällig</v>
      </c>
      <c r="L13" s="25" t="s">
        <v>72</v>
      </c>
    </row>
    <row r="14" spans="1:12" ht="18.75" customHeight="1" x14ac:dyDescent="0.25">
      <c r="A14" s="28">
        <f t="shared" si="0"/>
        <v>8</v>
      </c>
      <c r="B14" s="29" t="s">
        <v>19</v>
      </c>
      <c r="C14" s="29" t="s">
        <v>73</v>
      </c>
      <c r="D14" s="29" t="s">
        <v>74</v>
      </c>
      <c r="E14" s="29" t="s">
        <v>75</v>
      </c>
      <c r="F14" s="29" t="s">
        <v>76</v>
      </c>
      <c r="G14" s="30">
        <f>IF(F14="","",MIN(40,LEN(F14)*4)+15*--(NOT(EXACT(F14,LOWER(F14))))+15*--(NOT(EXACT(F14,UPPER(F14))))+15*--(SUMPRODUCT(--ISNUMBER(SEARCH({"0";"1";"2";"3";"4";"5";"6";"7";"8";"9"},F14)))&gt;0)+15*--(SUMPRODUCT(--ISNUMBER(SEARCH({"!";"#";"$";"%";"&amp;";"/";"(";")";"=";"+";"-";"_";".";"@";";";":"},F14)))&gt;0))</f>
        <v>35</v>
      </c>
      <c r="H14" s="28" t="s">
        <v>58</v>
      </c>
      <c r="I14" s="31">
        <v>46063</v>
      </c>
      <c r="J14" s="31">
        <f t="shared" si="1"/>
        <v>46243</v>
      </c>
      <c r="K14" s="28" t="str">
        <f t="shared" ca="1" si="2"/>
        <v>Überfällig</v>
      </c>
      <c r="L14" s="29" t="s">
        <v>77</v>
      </c>
    </row>
    <row r="15" spans="1:12" ht="18.75" customHeight="1" x14ac:dyDescent="0.25">
      <c r="A15" s="24">
        <f t="shared" si="0"/>
        <v>9</v>
      </c>
      <c r="B15" s="25" t="s">
        <v>21</v>
      </c>
      <c r="C15" s="25" t="s">
        <v>78</v>
      </c>
      <c r="D15" s="25" t="s">
        <v>79</v>
      </c>
      <c r="E15" s="25" t="s">
        <v>80</v>
      </c>
      <c r="F15" s="25" t="s">
        <v>81</v>
      </c>
      <c r="G15" s="26">
        <f>IF(F15="","",MIN(40,LEN(F15)*4)+15*--(NOT(EXACT(F15,LOWER(F15))))+15*--(NOT(EXACT(F15,UPPER(F15))))+15*--(SUMPRODUCT(--ISNUMBER(SEARCH({"0";"1";"2";"3";"4";"5";"6";"7";"8";"9"},F15)))&gt;0)+15*--(SUMPRODUCT(--ISNUMBER(SEARCH({"!";"#";"$";"%";"&amp;";"/";"(";")";"=";"+";"-";"_";".";"@";";";":"},F15)))&gt;0))</f>
        <v>85</v>
      </c>
      <c r="H15" s="24" t="s">
        <v>58</v>
      </c>
      <c r="I15" s="27">
        <v>46123</v>
      </c>
      <c r="J15" s="27">
        <f t="shared" si="1"/>
        <v>46303</v>
      </c>
      <c r="K15" s="24" t="str">
        <f t="shared" ca="1" si="2"/>
        <v>Bald fällig</v>
      </c>
      <c r="L15" s="25" t="s">
        <v>82</v>
      </c>
    </row>
    <row r="16" spans="1:12" ht="18.75" customHeight="1" x14ac:dyDescent="0.25">
      <c r="A16" s="28">
        <f t="shared" si="0"/>
        <v>10</v>
      </c>
      <c r="B16" s="29" t="s">
        <v>21</v>
      </c>
      <c r="C16" s="29" t="s">
        <v>83</v>
      </c>
      <c r="D16" s="29" t="s">
        <v>84</v>
      </c>
      <c r="E16" s="29" t="s">
        <v>41</v>
      </c>
      <c r="F16" s="29" t="s">
        <v>85</v>
      </c>
      <c r="G16" s="30">
        <f>IF(F16="","",MIN(40,LEN(F16)*4)+15*--(NOT(EXACT(F16,LOWER(F16))))+15*--(NOT(EXACT(F16,UPPER(F16))))+15*--(SUMPRODUCT(--ISNUMBER(SEARCH({"0";"1";"2";"3";"4";"5";"6";"7";"8";"9"},F16)))&gt;0)+15*--(SUMPRODUCT(--ISNUMBER(SEARCH({"!";"#";"$";"%";"&amp;";"/";"(";")";"=";"+";"-";"_";".";"@";";";":"},F16)))&gt;0))</f>
        <v>100</v>
      </c>
      <c r="H16" s="28" t="s">
        <v>58</v>
      </c>
      <c r="I16" s="31">
        <v>46161</v>
      </c>
      <c r="J16" s="31">
        <f t="shared" si="1"/>
        <v>46341</v>
      </c>
      <c r="K16" s="28" t="str">
        <f t="shared" ca="1" si="2"/>
        <v>Aktuell</v>
      </c>
      <c r="L16" s="29" t="s">
        <v>86</v>
      </c>
    </row>
    <row r="17" spans="1:12" ht="18.75" customHeight="1" x14ac:dyDescent="0.25">
      <c r="A17" s="24">
        <f t="shared" si="0"/>
        <v>11</v>
      </c>
      <c r="B17" s="25" t="s">
        <v>22</v>
      </c>
      <c r="C17" s="25" t="s">
        <v>87</v>
      </c>
      <c r="D17" s="25" t="s">
        <v>88</v>
      </c>
      <c r="E17" s="25" t="s">
        <v>89</v>
      </c>
      <c r="F17" s="25" t="s">
        <v>90</v>
      </c>
      <c r="G17" s="26">
        <f>IF(F17="","",MIN(40,LEN(F17)*4)+15*--(NOT(EXACT(F17,LOWER(F17))))+15*--(NOT(EXACT(F17,UPPER(F17))))+15*--(SUMPRODUCT(--ISNUMBER(SEARCH({"0";"1";"2";"3";"4";"5";"6";"7";"8";"9"},F17)))&gt;0)+15*--(SUMPRODUCT(--ISNUMBER(SEARCH({"!";"#";"$";"%";"&amp;";"/";"(";")";"=";"+";"-";"_";".";"@";";";":"},F17)))&gt;0))</f>
        <v>100</v>
      </c>
      <c r="H17" s="24" t="s">
        <v>43</v>
      </c>
      <c r="I17" s="27">
        <v>46264</v>
      </c>
      <c r="J17" s="27">
        <f t="shared" si="1"/>
        <v>46444</v>
      </c>
      <c r="K17" s="24" t="str">
        <f t="shared" ca="1" si="2"/>
        <v>Aktuell</v>
      </c>
      <c r="L17" s="25" t="s">
        <v>91</v>
      </c>
    </row>
    <row r="18" spans="1:12" ht="18.75" customHeight="1" x14ac:dyDescent="0.25">
      <c r="A18" s="28">
        <f t="shared" si="0"/>
        <v>12</v>
      </c>
      <c r="B18" s="29" t="s">
        <v>23</v>
      </c>
      <c r="C18" s="29" t="s">
        <v>92</v>
      </c>
      <c r="D18" s="29" t="s">
        <v>93</v>
      </c>
      <c r="E18" s="29" t="s">
        <v>94</v>
      </c>
      <c r="F18" s="29" t="s">
        <v>95</v>
      </c>
      <c r="G18" s="30">
        <f>IF(F18="","",MIN(40,LEN(F18)*4)+15*--(NOT(EXACT(F18,LOWER(F18))))+15*--(NOT(EXACT(F18,UPPER(F18))))+15*--(SUMPRODUCT(--ISNUMBER(SEARCH({"0";"1";"2";"3";"4";"5";"6";"7";"8";"9"},F18)))&gt;0)+15*--(SUMPRODUCT(--ISNUMBER(SEARCH({"!";"#";"$";"%";"&amp;";"/";"(";")";"=";"+";"-";"_";".";"@";";";":"},F18)))&gt;0))</f>
        <v>100</v>
      </c>
      <c r="H18" s="28" t="s">
        <v>43</v>
      </c>
      <c r="I18" s="31">
        <v>46280</v>
      </c>
      <c r="J18" s="31">
        <f t="shared" si="1"/>
        <v>46460</v>
      </c>
      <c r="K18" s="28" t="str">
        <f t="shared" ca="1" si="2"/>
        <v>Aktuell</v>
      </c>
      <c r="L18" s="29" t="s">
        <v>96</v>
      </c>
    </row>
    <row r="19" spans="1:12" ht="18.75" customHeight="1" x14ac:dyDescent="0.25">
      <c r="A19" s="24">
        <f t="shared" si="0"/>
        <v>13</v>
      </c>
      <c r="B19" s="25" t="s">
        <v>23</v>
      </c>
      <c r="C19" s="25" t="s">
        <v>97</v>
      </c>
      <c r="D19" s="25" t="s">
        <v>98</v>
      </c>
      <c r="E19" s="25" t="s">
        <v>94</v>
      </c>
      <c r="F19" s="25" t="s">
        <v>99</v>
      </c>
      <c r="G19" s="26">
        <f>IF(F19="","",MIN(40,LEN(F19)*4)+15*--(NOT(EXACT(F19,LOWER(F19))))+15*--(NOT(EXACT(F19,UPPER(F19))))+15*--(SUMPRODUCT(--ISNUMBER(SEARCH({"0";"1";"2";"3";"4";"5";"6";"7";"8";"9"},F19)))&gt;0)+15*--(SUMPRODUCT(--ISNUMBER(SEARCH({"!";"#";"$";"%";"&amp;";"/";"(";")";"=";"+";"-";"_";".";"@";";";":"},F19)))&gt;0))</f>
        <v>100</v>
      </c>
      <c r="H19" s="24" t="s">
        <v>43</v>
      </c>
      <c r="I19" s="27">
        <v>46231</v>
      </c>
      <c r="J19" s="27">
        <f t="shared" si="1"/>
        <v>46411</v>
      </c>
      <c r="K19" s="24" t="str">
        <f t="shared" ca="1" si="2"/>
        <v>Aktuell</v>
      </c>
      <c r="L19" s="25" t="s">
        <v>100</v>
      </c>
    </row>
    <row r="20" spans="1:12" ht="18.75" customHeight="1" x14ac:dyDescent="0.25">
      <c r="A20" s="28">
        <f t="shared" si="0"/>
        <v>14</v>
      </c>
      <c r="B20" s="29" t="s">
        <v>24</v>
      </c>
      <c r="C20" s="29" t="s">
        <v>101</v>
      </c>
      <c r="D20" s="29" t="s">
        <v>102</v>
      </c>
      <c r="E20" s="29" t="s">
        <v>103</v>
      </c>
      <c r="F20" s="29" t="s">
        <v>104</v>
      </c>
      <c r="G20" s="30">
        <f>IF(F20="","",MIN(40,LEN(F20)*4)+15*--(NOT(EXACT(F20,LOWER(F20))))+15*--(NOT(EXACT(F20,UPPER(F20))))+15*--(SUMPRODUCT(--ISNUMBER(SEARCH({"0";"1";"2";"3";"4";"5";"6";"7";"8";"9"},F20)))&gt;0)+15*--(SUMPRODUCT(--ISNUMBER(SEARCH({"!";"#";"$";"%";"&amp;";"/";"(";")";"=";"+";"-";"_";".";"@";";";":"},F20)))&gt;0))</f>
        <v>100</v>
      </c>
      <c r="H20" s="28" t="s">
        <v>43</v>
      </c>
      <c r="I20" s="31">
        <v>46178</v>
      </c>
      <c r="J20" s="31">
        <f t="shared" si="1"/>
        <v>46358</v>
      </c>
      <c r="K20" s="28" t="str">
        <f t="shared" ca="1" si="2"/>
        <v>Aktuell</v>
      </c>
      <c r="L20" s="29" t="s">
        <v>105</v>
      </c>
    </row>
    <row r="21" spans="1:12" ht="18.75" customHeight="1" x14ac:dyDescent="0.25">
      <c r="A21" s="24">
        <f t="shared" si="0"/>
        <v>15</v>
      </c>
      <c r="B21" s="25" t="s">
        <v>24</v>
      </c>
      <c r="C21" s="25" t="s">
        <v>106</v>
      </c>
      <c r="D21" s="25" t="s">
        <v>107</v>
      </c>
      <c r="E21" s="25" t="s">
        <v>41</v>
      </c>
      <c r="F21" s="25" t="s">
        <v>108</v>
      </c>
      <c r="G21" s="26">
        <f>IF(F21="","",MIN(40,LEN(F21)*4)+15*--(NOT(EXACT(F21,LOWER(F21))))+15*--(NOT(EXACT(F21,UPPER(F21))))+15*--(SUMPRODUCT(--ISNUMBER(SEARCH({"0";"1";"2";"3";"4";"5";"6";"7";"8";"9"},F21)))&gt;0)+15*--(SUMPRODUCT(--ISNUMBER(SEARCH({"!";"#";"$";"%";"&amp;";"/";"(";")";"=";"+";"-";"_";".";"@";";";":"},F21)))&gt;0))</f>
        <v>55</v>
      </c>
      <c r="H21" s="24" t="s">
        <v>58</v>
      </c>
      <c r="I21" s="27">
        <v>46078</v>
      </c>
      <c r="J21" s="27">
        <f t="shared" si="1"/>
        <v>46258</v>
      </c>
      <c r="K21" s="24" t="str">
        <f t="shared" ca="1" si="2"/>
        <v>Überfällig</v>
      </c>
      <c r="L21" s="25" t="s">
        <v>109</v>
      </c>
    </row>
    <row r="22" spans="1:12" ht="18.75" customHeight="1" x14ac:dyDescent="0.25">
      <c r="A22" s="28" t="str">
        <f t="shared" si="0"/>
        <v/>
      </c>
      <c r="B22" s="29"/>
      <c r="C22" s="29"/>
      <c r="D22" s="29"/>
      <c r="E22" s="29"/>
      <c r="F22" s="29"/>
      <c r="G22" s="30" t="str">
        <f>IF(F22="","",MIN(40,LEN(F22)*4)+15*--(NOT(EXACT(F22,LOWER(F22))))+15*--(NOT(EXACT(F22,UPPER(F22))))+15*--(SUMPRODUCT(--ISNUMBER(SEARCH({"0";"1";"2";"3";"4";"5";"6";"7";"8";"9"},F22)))&gt;0)+15*--(SUMPRODUCT(--ISNUMBER(SEARCH({"!";"#";"$";"%";"&amp;";"/";"(";")";"=";"+";"-";"_";".";"@";";";":"},F22)))&gt;0))</f>
        <v/>
      </c>
      <c r="H22" s="28"/>
      <c r="I22" s="31"/>
      <c r="J22" s="31" t="str">
        <f t="shared" si="1"/>
        <v/>
      </c>
      <c r="K22" s="28" t="str">
        <f t="shared" ca="1" si="2"/>
        <v/>
      </c>
      <c r="L22" s="29"/>
    </row>
    <row r="23" spans="1:12" ht="18.75" customHeight="1" x14ac:dyDescent="0.25">
      <c r="A23" s="24" t="str">
        <f t="shared" si="0"/>
        <v/>
      </c>
      <c r="B23" s="25"/>
      <c r="C23" s="25"/>
      <c r="D23" s="25"/>
      <c r="E23" s="25"/>
      <c r="F23" s="25"/>
      <c r="G23" s="26" t="str">
        <f>IF(F23="","",MIN(40,LEN(F23)*4)+15*--(NOT(EXACT(F23,LOWER(F23))))+15*--(NOT(EXACT(F23,UPPER(F23))))+15*--(SUMPRODUCT(--ISNUMBER(SEARCH({"0";"1";"2";"3";"4";"5";"6";"7";"8";"9"},F23)))&gt;0)+15*--(SUMPRODUCT(--ISNUMBER(SEARCH({"!";"#";"$";"%";"&amp;";"/";"(";")";"=";"+";"-";"_";".";"@";";";":"},F23)))&gt;0))</f>
        <v/>
      </c>
      <c r="H23" s="24"/>
      <c r="I23" s="27"/>
      <c r="J23" s="27" t="str">
        <f t="shared" si="1"/>
        <v/>
      </c>
      <c r="K23" s="24" t="str">
        <f t="shared" ca="1" si="2"/>
        <v/>
      </c>
      <c r="L23" s="25"/>
    </row>
    <row r="24" spans="1:12" ht="18.75" customHeight="1" x14ac:dyDescent="0.25">
      <c r="A24" s="28" t="str">
        <f t="shared" si="0"/>
        <v/>
      </c>
      <c r="B24" s="29"/>
      <c r="C24" s="29"/>
      <c r="D24" s="29"/>
      <c r="E24" s="29"/>
      <c r="F24" s="29"/>
      <c r="G24" s="30" t="str">
        <f>IF(F24="","",MIN(40,LEN(F24)*4)+15*--(NOT(EXACT(F24,LOWER(F24))))+15*--(NOT(EXACT(F24,UPPER(F24))))+15*--(SUMPRODUCT(--ISNUMBER(SEARCH({"0";"1";"2";"3";"4";"5";"6";"7";"8";"9"},F24)))&gt;0)+15*--(SUMPRODUCT(--ISNUMBER(SEARCH({"!";"#";"$";"%";"&amp;";"/";"(";")";"=";"+";"-";"_";".";"@";";";":"},F24)))&gt;0))</f>
        <v/>
      </c>
      <c r="H24" s="28"/>
      <c r="I24" s="31"/>
      <c r="J24" s="31" t="str">
        <f t="shared" si="1"/>
        <v/>
      </c>
      <c r="K24" s="28" t="str">
        <f t="shared" ca="1" si="2"/>
        <v/>
      </c>
      <c r="L24" s="29"/>
    </row>
    <row r="25" spans="1:12" ht="18.75" customHeight="1" x14ac:dyDescent="0.25">
      <c r="A25" s="24" t="str">
        <f t="shared" si="0"/>
        <v/>
      </c>
      <c r="B25" s="25"/>
      <c r="C25" s="25"/>
      <c r="D25" s="25"/>
      <c r="E25" s="25"/>
      <c r="F25" s="25"/>
      <c r="G25" s="26" t="str">
        <f>IF(F25="","",MIN(40,LEN(F25)*4)+15*--(NOT(EXACT(F25,LOWER(F25))))+15*--(NOT(EXACT(F25,UPPER(F25))))+15*--(SUMPRODUCT(--ISNUMBER(SEARCH({"0";"1";"2";"3";"4";"5";"6";"7";"8";"9"},F25)))&gt;0)+15*--(SUMPRODUCT(--ISNUMBER(SEARCH({"!";"#";"$";"%";"&amp;";"/";"(";")";"=";"+";"-";"_";".";"@";";";":"},F25)))&gt;0))</f>
        <v/>
      </c>
      <c r="H25" s="24"/>
      <c r="I25" s="27"/>
      <c r="J25" s="27" t="str">
        <f t="shared" si="1"/>
        <v/>
      </c>
      <c r="K25" s="24" t="str">
        <f t="shared" ca="1" si="2"/>
        <v/>
      </c>
      <c r="L25" s="25"/>
    </row>
    <row r="26" spans="1:12" ht="18.75" customHeight="1" x14ac:dyDescent="0.25">
      <c r="A26" s="28" t="str">
        <f t="shared" si="0"/>
        <v/>
      </c>
      <c r="B26" s="29"/>
      <c r="C26" s="29"/>
      <c r="D26" s="29"/>
      <c r="E26" s="29"/>
      <c r="F26" s="29"/>
      <c r="G26" s="30" t="str">
        <f>IF(F26="","",MIN(40,LEN(F26)*4)+15*--(NOT(EXACT(F26,LOWER(F26))))+15*--(NOT(EXACT(F26,UPPER(F26))))+15*--(SUMPRODUCT(--ISNUMBER(SEARCH({"0";"1";"2";"3";"4";"5";"6";"7";"8";"9"},F26)))&gt;0)+15*--(SUMPRODUCT(--ISNUMBER(SEARCH({"!";"#";"$";"%";"&amp;";"/";"(";")";"=";"+";"-";"_";".";"@";";";":"},F26)))&gt;0))</f>
        <v/>
      </c>
      <c r="H26" s="28"/>
      <c r="I26" s="31"/>
      <c r="J26" s="31" t="str">
        <f t="shared" si="1"/>
        <v/>
      </c>
      <c r="K26" s="28" t="str">
        <f t="shared" ca="1" si="2"/>
        <v/>
      </c>
      <c r="L26" s="29"/>
    </row>
    <row r="27" spans="1:12" ht="18.75" customHeight="1" x14ac:dyDescent="0.25">
      <c r="A27" s="24" t="str">
        <f t="shared" si="0"/>
        <v/>
      </c>
      <c r="B27" s="25"/>
      <c r="C27" s="25"/>
      <c r="D27" s="25"/>
      <c r="E27" s="25"/>
      <c r="F27" s="25"/>
      <c r="G27" s="26" t="str">
        <f>IF(F27="","",MIN(40,LEN(F27)*4)+15*--(NOT(EXACT(F27,LOWER(F27))))+15*--(NOT(EXACT(F27,UPPER(F27))))+15*--(SUMPRODUCT(--ISNUMBER(SEARCH({"0";"1";"2";"3";"4";"5";"6";"7";"8";"9"},F27)))&gt;0)+15*--(SUMPRODUCT(--ISNUMBER(SEARCH({"!";"#";"$";"%";"&amp;";"/";"(";")";"=";"+";"-";"_";".";"@";";";":"},F27)))&gt;0))</f>
        <v/>
      </c>
      <c r="H27" s="24"/>
      <c r="I27" s="27"/>
      <c r="J27" s="27" t="str">
        <f t="shared" si="1"/>
        <v/>
      </c>
      <c r="K27" s="24" t="str">
        <f t="shared" ca="1" si="2"/>
        <v/>
      </c>
      <c r="L27" s="25"/>
    </row>
    <row r="28" spans="1:12" ht="18.75" customHeight="1" x14ac:dyDescent="0.25">
      <c r="A28" s="28" t="str">
        <f t="shared" si="0"/>
        <v/>
      </c>
      <c r="B28" s="29"/>
      <c r="C28" s="29"/>
      <c r="D28" s="29"/>
      <c r="E28" s="29"/>
      <c r="F28" s="29"/>
      <c r="G28" s="30" t="str">
        <f>IF(F28="","",MIN(40,LEN(F28)*4)+15*--(NOT(EXACT(F28,LOWER(F28))))+15*--(NOT(EXACT(F28,UPPER(F28))))+15*--(SUMPRODUCT(--ISNUMBER(SEARCH({"0";"1";"2";"3";"4";"5";"6";"7";"8";"9"},F28)))&gt;0)+15*--(SUMPRODUCT(--ISNUMBER(SEARCH({"!";"#";"$";"%";"&amp;";"/";"(";")";"=";"+";"-";"_";".";"@";";";":"},F28)))&gt;0))</f>
        <v/>
      </c>
      <c r="H28" s="28"/>
      <c r="I28" s="31"/>
      <c r="J28" s="31" t="str">
        <f t="shared" si="1"/>
        <v/>
      </c>
      <c r="K28" s="28" t="str">
        <f t="shared" ca="1" si="2"/>
        <v/>
      </c>
      <c r="L28" s="29"/>
    </row>
    <row r="29" spans="1:12" ht="18.75" customHeight="1" x14ac:dyDescent="0.25">
      <c r="A29" s="24" t="str">
        <f t="shared" si="0"/>
        <v/>
      </c>
      <c r="B29" s="25"/>
      <c r="C29" s="25"/>
      <c r="D29" s="25"/>
      <c r="E29" s="25"/>
      <c r="F29" s="25"/>
      <c r="G29" s="26" t="str">
        <f>IF(F29="","",MIN(40,LEN(F29)*4)+15*--(NOT(EXACT(F29,LOWER(F29))))+15*--(NOT(EXACT(F29,UPPER(F29))))+15*--(SUMPRODUCT(--ISNUMBER(SEARCH({"0";"1";"2";"3";"4";"5";"6";"7";"8";"9"},F29)))&gt;0)+15*--(SUMPRODUCT(--ISNUMBER(SEARCH({"!";"#";"$";"%";"&amp;";"/";"(";")";"=";"+";"-";"_";".";"@";";";":"},F29)))&gt;0))</f>
        <v/>
      </c>
      <c r="H29" s="24"/>
      <c r="I29" s="27"/>
      <c r="J29" s="27" t="str">
        <f t="shared" si="1"/>
        <v/>
      </c>
      <c r="K29" s="24" t="str">
        <f t="shared" ca="1" si="2"/>
        <v/>
      </c>
      <c r="L29" s="25"/>
    </row>
    <row r="30" spans="1:12" ht="18.75" customHeight="1" x14ac:dyDescent="0.25">
      <c r="A30" s="28" t="str">
        <f t="shared" si="0"/>
        <v/>
      </c>
      <c r="B30" s="29"/>
      <c r="C30" s="29"/>
      <c r="D30" s="29"/>
      <c r="E30" s="29"/>
      <c r="F30" s="29"/>
      <c r="G30" s="30" t="str">
        <f>IF(F30="","",MIN(40,LEN(F30)*4)+15*--(NOT(EXACT(F30,LOWER(F30))))+15*--(NOT(EXACT(F30,UPPER(F30))))+15*--(SUMPRODUCT(--ISNUMBER(SEARCH({"0";"1";"2";"3";"4";"5";"6";"7";"8";"9"},F30)))&gt;0)+15*--(SUMPRODUCT(--ISNUMBER(SEARCH({"!";"#";"$";"%";"&amp;";"/";"(";")";"=";"+";"-";"_";".";"@";";";":"},F30)))&gt;0))</f>
        <v/>
      </c>
      <c r="H30" s="28"/>
      <c r="I30" s="31"/>
      <c r="J30" s="31" t="str">
        <f t="shared" si="1"/>
        <v/>
      </c>
      <c r="K30" s="28" t="str">
        <f t="shared" ca="1" si="2"/>
        <v/>
      </c>
      <c r="L30" s="29"/>
    </row>
    <row r="31" spans="1:12" ht="18.75" customHeight="1" x14ac:dyDescent="0.25">
      <c r="A31" s="24" t="str">
        <f t="shared" si="0"/>
        <v/>
      </c>
      <c r="B31" s="25"/>
      <c r="C31" s="25"/>
      <c r="D31" s="25"/>
      <c r="E31" s="25"/>
      <c r="F31" s="25"/>
      <c r="G31" s="26" t="str">
        <f>IF(F31="","",MIN(40,LEN(F31)*4)+15*--(NOT(EXACT(F31,LOWER(F31))))+15*--(NOT(EXACT(F31,UPPER(F31))))+15*--(SUMPRODUCT(--ISNUMBER(SEARCH({"0";"1";"2";"3";"4";"5";"6";"7";"8";"9"},F31)))&gt;0)+15*--(SUMPRODUCT(--ISNUMBER(SEARCH({"!";"#";"$";"%";"&amp;";"/";"(";")";"=";"+";"-";"_";".";"@";";";":"},F31)))&gt;0))</f>
        <v/>
      </c>
      <c r="H31" s="24"/>
      <c r="I31" s="27"/>
      <c r="J31" s="27" t="str">
        <f t="shared" si="1"/>
        <v/>
      </c>
      <c r="K31" s="24" t="str">
        <f t="shared" ca="1" si="2"/>
        <v/>
      </c>
      <c r="L31" s="25"/>
    </row>
    <row r="32" spans="1:12" ht="18.75" customHeight="1" x14ac:dyDescent="0.25">
      <c r="A32" s="28" t="str">
        <f t="shared" si="0"/>
        <v/>
      </c>
      <c r="B32" s="29"/>
      <c r="C32" s="29"/>
      <c r="D32" s="29"/>
      <c r="E32" s="29"/>
      <c r="F32" s="29"/>
      <c r="G32" s="30" t="str">
        <f>IF(F32="","",MIN(40,LEN(F32)*4)+15*--(NOT(EXACT(F32,LOWER(F32))))+15*--(NOT(EXACT(F32,UPPER(F32))))+15*--(SUMPRODUCT(--ISNUMBER(SEARCH({"0";"1";"2";"3";"4";"5";"6";"7";"8";"9"},F32)))&gt;0)+15*--(SUMPRODUCT(--ISNUMBER(SEARCH({"!";"#";"$";"%";"&amp;";"/";"(";")";"=";"+";"-";"_";".";"@";";";":"},F32)))&gt;0))</f>
        <v/>
      </c>
      <c r="H32" s="28"/>
      <c r="I32" s="31"/>
      <c r="J32" s="31" t="str">
        <f t="shared" si="1"/>
        <v/>
      </c>
      <c r="K32" s="28" t="str">
        <f t="shared" ca="1" si="2"/>
        <v/>
      </c>
      <c r="L32" s="29"/>
    </row>
    <row r="33" spans="1:12" ht="18.75" customHeight="1" x14ac:dyDescent="0.25">
      <c r="A33" s="24" t="str">
        <f t="shared" si="0"/>
        <v/>
      </c>
      <c r="B33" s="25"/>
      <c r="C33" s="25"/>
      <c r="D33" s="25"/>
      <c r="E33" s="25"/>
      <c r="F33" s="25"/>
      <c r="G33" s="26" t="str">
        <f>IF(F33="","",MIN(40,LEN(F33)*4)+15*--(NOT(EXACT(F33,LOWER(F33))))+15*--(NOT(EXACT(F33,UPPER(F33))))+15*--(SUMPRODUCT(--ISNUMBER(SEARCH({"0";"1";"2";"3";"4";"5";"6";"7";"8";"9"},F33)))&gt;0)+15*--(SUMPRODUCT(--ISNUMBER(SEARCH({"!";"#";"$";"%";"&amp;";"/";"(";")";"=";"+";"-";"_";".";"@";";";":"},F33)))&gt;0))</f>
        <v/>
      </c>
      <c r="H33" s="24"/>
      <c r="I33" s="27"/>
      <c r="J33" s="27" t="str">
        <f t="shared" si="1"/>
        <v/>
      </c>
      <c r="K33" s="24" t="str">
        <f t="shared" ca="1" si="2"/>
        <v/>
      </c>
      <c r="L33" s="25"/>
    </row>
    <row r="34" spans="1:12" ht="18.75" customHeight="1" x14ac:dyDescent="0.25">
      <c r="A34" s="28" t="str">
        <f t="shared" si="0"/>
        <v/>
      </c>
      <c r="B34" s="29"/>
      <c r="C34" s="29"/>
      <c r="D34" s="29"/>
      <c r="E34" s="29"/>
      <c r="F34" s="29"/>
      <c r="G34" s="30" t="str">
        <f>IF(F34="","",MIN(40,LEN(F34)*4)+15*--(NOT(EXACT(F34,LOWER(F34))))+15*--(NOT(EXACT(F34,UPPER(F34))))+15*--(SUMPRODUCT(--ISNUMBER(SEARCH({"0";"1";"2";"3";"4";"5";"6";"7";"8";"9"},F34)))&gt;0)+15*--(SUMPRODUCT(--ISNUMBER(SEARCH({"!";"#";"$";"%";"&amp;";"/";"(";")";"=";"+";"-";"_";".";"@";";";":"},F34)))&gt;0))</f>
        <v/>
      </c>
      <c r="H34" s="28"/>
      <c r="I34" s="31"/>
      <c r="J34" s="31" t="str">
        <f t="shared" si="1"/>
        <v/>
      </c>
      <c r="K34" s="28" t="str">
        <f t="shared" ca="1" si="2"/>
        <v/>
      </c>
      <c r="L34" s="29"/>
    </row>
    <row r="35" spans="1:12" ht="18.75" customHeight="1" x14ac:dyDescent="0.25">
      <c r="A35" s="24" t="str">
        <f t="shared" si="0"/>
        <v/>
      </c>
      <c r="B35" s="25"/>
      <c r="C35" s="25"/>
      <c r="D35" s="25"/>
      <c r="E35" s="25"/>
      <c r="F35" s="25"/>
      <c r="G35" s="26" t="str">
        <f>IF(F35="","",MIN(40,LEN(F35)*4)+15*--(NOT(EXACT(F35,LOWER(F35))))+15*--(NOT(EXACT(F35,UPPER(F35))))+15*--(SUMPRODUCT(--ISNUMBER(SEARCH({"0";"1";"2";"3";"4";"5";"6";"7";"8";"9"},F35)))&gt;0)+15*--(SUMPRODUCT(--ISNUMBER(SEARCH({"!";"#";"$";"%";"&amp;";"/";"(";")";"=";"+";"-";"_";".";"@";";";":"},F35)))&gt;0))</f>
        <v/>
      </c>
      <c r="H35" s="24"/>
      <c r="I35" s="27"/>
      <c r="J35" s="27" t="str">
        <f t="shared" si="1"/>
        <v/>
      </c>
      <c r="K35" s="24" t="str">
        <f t="shared" ca="1" si="2"/>
        <v/>
      </c>
      <c r="L35" s="25"/>
    </row>
    <row r="36" spans="1:12" ht="18.75" customHeight="1" x14ac:dyDescent="0.25">
      <c r="A36" s="28" t="str">
        <f t="shared" si="0"/>
        <v/>
      </c>
      <c r="B36" s="29"/>
      <c r="C36" s="29"/>
      <c r="D36" s="29"/>
      <c r="E36" s="29"/>
      <c r="F36" s="29"/>
      <c r="G36" s="30" t="str">
        <f>IF(F36="","",MIN(40,LEN(F36)*4)+15*--(NOT(EXACT(F36,LOWER(F36))))+15*--(NOT(EXACT(F36,UPPER(F36))))+15*--(SUMPRODUCT(--ISNUMBER(SEARCH({"0";"1";"2";"3";"4";"5";"6";"7";"8";"9"},F36)))&gt;0)+15*--(SUMPRODUCT(--ISNUMBER(SEARCH({"!";"#";"$";"%";"&amp;";"/";"(";")";"=";"+";"-";"_";".";"@";";";":"},F36)))&gt;0))</f>
        <v/>
      </c>
      <c r="H36" s="28"/>
      <c r="I36" s="31"/>
      <c r="J36" s="31" t="str">
        <f t="shared" si="1"/>
        <v/>
      </c>
      <c r="K36" s="28" t="str">
        <f t="shared" ca="1" si="2"/>
        <v/>
      </c>
      <c r="L36" s="29"/>
    </row>
    <row r="37" spans="1:12" ht="18.75" customHeight="1" x14ac:dyDescent="0.25">
      <c r="A37" s="24" t="str">
        <f t="shared" si="0"/>
        <v/>
      </c>
      <c r="B37" s="25"/>
      <c r="C37" s="25"/>
      <c r="D37" s="25"/>
      <c r="E37" s="25"/>
      <c r="F37" s="25"/>
      <c r="G37" s="26" t="str">
        <f>IF(F37="","",MIN(40,LEN(F37)*4)+15*--(NOT(EXACT(F37,LOWER(F37))))+15*--(NOT(EXACT(F37,UPPER(F37))))+15*--(SUMPRODUCT(--ISNUMBER(SEARCH({"0";"1";"2";"3";"4";"5";"6";"7";"8";"9"},F37)))&gt;0)+15*--(SUMPRODUCT(--ISNUMBER(SEARCH({"!";"#";"$";"%";"&amp;";"/";"(";")";"=";"+";"-";"_";".";"@";";";":"},F37)))&gt;0))</f>
        <v/>
      </c>
      <c r="H37" s="24"/>
      <c r="I37" s="27"/>
      <c r="J37" s="27" t="str">
        <f t="shared" si="1"/>
        <v/>
      </c>
      <c r="K37" s="24" t="str">
        <f t="shared" ca="1" si="2"/>
        <v/>
      </c>
      <c r="L37" s="25"/>
    </row>
    <row r="38" spans="1:12" ht="18.75" customHeight="1" x14ac:dyDescent="0.25">
      <c r="A38" s="28" t="str">
        <f t="shared" si="0"/>
        <v/>
      </c>
      <c r="B38" s="29"/>
      <c r="C38" s="29"/>
      <c r="D38" s="29"/>
      <c r="E38" s="29"/>
      <c r="F38" s="29"/>
      <c r="G38" s="30" t="str">
        <f>IF(F38="","",MIN(40,LEN(F38)*4)+15*--(NOT(EXACT(F38,LOWER(F38))))+15*--(NOT(EXACT(F38,UPPER(F38))))+15*--(SUMPRODUCT(--ISNUMBER(SEARCH({"0";"1";"2";"3";"4";"5";"6";"7";"8";"9"},F38)))&gt;0)+15*--(SUMPRODUCT(--ISNUMBER(SEARCH({"!";"#";"$";"%";"&amp;";"/";"(";")";"=";"+";"-";"_";".";"@";";";":"},F38)))&gt;0))</f>
        <v/>
      </c>
      <c r="H38" s="28"/>
      <c r="I38" s="31"/>
      <c r="J38" s="31" t="str">
        <f t="shared" si="1"/>
        <v/>
      </c>
      <c r="K38" s="28" t="str">
        <f t="shared" ca="1" si="2"/>
        <v/>
      </c>
      <c r="L38" s="29"/>
    </row>
    <row r="39" spans="1:12" ht="18.75" customHeight="1" x14ac:dyDescent="0.25">
      <c r="A39" s="24" t="str">
        <f t="shared" si="0"/>
        <v/>
      </c>
      <c r="B39" s="25"/>
      <c r="C39" s="25"/>
      <c r="D39" s="25"/>
      <c r="E39" s="25"/>
      <c r="F39" s="25"/>
      <c r="G39" s="26" t="str">
        <f>IF(F39="","",MIN(40,LEN(F39)*4)+15*--(NOT(EXACT(F39,LOWER(F39))))+15*--(NOT(EXACT(F39,UPPER(F39))))+15*--(SUMPRODUCT(--ISNUMBER(SEARCH({"0";"1";"2";"3";"4";"5";"6";"7";"8";"9"},F39)))&gt;0)+15*--(SUMPRODUCT(--ISNUMBER(SEARCH({"!";"#";"$";"%";"&amp;";"/";"(";")";"=";"+";"-";"_";".";"@";";";":"},F39)))&gt;0))</f>
        <v/>
      </c>
      <c r="H39" s="24"/>
      <c r="I39" s="27"/>
      <c r="J39" s="27" t="str">
        <f t="shared" si="1"/>
        <v/>
      </c>
      <c r="K39" s="24" t="str">
        <f t="shared" ca="1" si="2"/>
        <v/>
      </c>
      <c r="L39" s="25"/>
    </row>
    <row r="40" spans="1:12" ht="18.75" customHeight="1" x14ac:dyDescent="0.25">
      <c r="A40" s="28" t="str">
        <f t="shared" si="0"/>
        <v/>
      </c>
      <c r="B40" s="29"/>
      <c r="C40" s="29"/>
      <c r="D40" s="29"/>
      <c r="E40" s="29"/>
      <c r="F40" s="29"/>
      <c r="G40" s="30" t="str">
        <f>IF(F40="","",MIN(40,LEN(F40)*4)+15*--(NOT(EXACT(F40,LOWER(F40))))+15*--(NOT(EXACT(F40,UPPER(F40))))+15*--(SUMPRODUCT(--ISNUMBER(SEARCH({"0";"1";"2";"3";"4";"5";"6";"7";"8";"9"},F40)))&gt;0)+15*--(SUMPRODUCT(--ISNUMBER(SEARCH({"!";"#";"$";"%";"&amp;";"/";"(";")";"=";"+";"-";"_";".";"@";";";":"},F40)))&gt;0))</f>
        <v/>
      </c>
      <c r="H40" s="28"/>
      <c r="I40" s="31"/>
      <c r="J40" s="31" t="str">
        <f t="shared" si="1"/>
        <v/>
      </c>
      <c r="K40" s="28" t="str">
        <f t="shared" ca="1" si="2"/>
        <v/>
      </c>
      <c r="L40" s="29"/>
    </row>
    <row r="41" spans="1:12" ht="18.75" customHeight="1" x14ac:dyDescent="0.25">
      <c r="A41" s="24" t="str">
        <f t="shared" si="0"/>
        <v/>
      </c>
      <c r="B41" s="25"/>
      <c r="C41" s="25"/>
      <c r="D41" s="25"/>
      <c r="E41" s="25"/>
      <c r="F41" s="25"/>
      <c r="G41" s="26" t="str">
        <f>IF(F41="","",MIN(40,LEN(F41)*4)+15*--(NOT(EXACT(F41,LOWER(F41))))+15*--(NOT(EXACT(F41,UPPER(F41))))+15*--(SUMPRODUCT(--ISNUMBER(SEARCH({"0";"1";"2";"3";"4";"5";"6";"7";"8";"9"},F41)))&gt;0)+15*--(SUMPRODUCT(--ISNUMBER(SEARCH({"!";"#";"$";"%";"&amp;";"/";"(";")";"=";"+";"-";"_";".";"@";";";":"},F41)))&gt;0))</f>
        <v/>
      </c>
      <c r="H41" s="24"/>
      <c r="I41" s="27"/>
      <c r="J41" s="27" t="str">
        <f t="shared" si="1"/>
        <v/>
      </c>
      <c r="K41" s="24" t="str">
        <f t="shared" ca="1" si="2"/>
        <v/>
      </c>
      <c r="L41" s="25"/>
    </row>
    <row r="42" spans="1:12" ht="18.75" customHeight="1" x14ac:dyDescent="0.25">
      <c r="A42" s="28" t="str">
        <f t="shared" si="0"/>
        <v/>
      </c>
      <c r="B42" s="29"/>
      <c r="C42" s="29"/>
      <c r="D42" s="29"/>
      <c r="E42" s="29"/>
      <c r="F42" s="29"/>
      <c r="G42" s="30" t="str">
        <f>IF(F42="","",MIN(40,LEN(F42)*4)+15*--(NOT(EXACT(F42,LOWER(F42))))+15*--(NOT(EXACT(F42,UPPER(F42))))+15*--(SUMPRODUCT(--ISNUMBER(SEARCH({"0";"1";"2";"3";"4";"5";"6";"7";"8";"9"},F42)))&gt;0)+15*--(SUMPRODUCT(--ISNUMBER(SEARCH({"!";"#";"$";"%";"&amp;";"/";"(";")";"=";"+";"-";"_";".";"@";";";":"},F42)))&gt;0))</f>
        <v/>
      </c>
      <c r="H42" s="28"/>
      <c r="I42" s="31"/>
      <c r="J42" s="31" t="str">
        <f t="shared" si="1"/>
        <v/>
      </c>
      <c r="K42" s="28" t="str">
        <f t="shared" ca="1" si="2"/>
        <v/>
      </c>
      <c r="L42" s="29"/>
    </row>
    <row r="43" spans="1:12" ht="18.75" customHeight="1" x14ac:dyDescent="0.25">
      <c r="A43" s="24" t="str">
        <f t="shared" si="0"/>
        <v/>
      </c>
      <c r="B43" s="25"/>
      <c r="C43" s="25"/>
      <c r="D43" s="25"/>
      <c r="E43" s="25"/>
      <c r="F43" s="25"/>
      <c r="G43" s="26" t="str">
        <f>IF(F43="","",MIN(40,LEN(F43)*4)+15*--(NOT(EXACT(F43,LOWER(F43))))+15*--(NOT(EXACT(F43,UPPER(F43))))+15*--(SUMPRODUCT(--ISNUMBER(SEARCH({"0";"1";"2";"3";"4";"5";"6";"7";"8";"9"},F43)))&gt;0)+15*--(SUMPRODUCT(--ISNUMBER(SEARCH({"!";"#";"$";"%";"&amp;";"/";"(";")";"=";"+";"-";"_";".";"@";";";":"},F43)))&gt;0))</f>
        <v/>
      </c>
      <c r="H43" s="24"/>
      <c r="I43" s="27"/>
      <c r="J43" s="27" t="str">
        <f t="shared" si="1"/>
        <v/>
      </c>
      <c r="K43" s="24" t="str">
        <f t="shared" ca="1" si="2"/>
        <v/>
      </c>
      <c r="L43" s="25"/>
    </row>
    <row r="44" spans="1:12" ht="18.75" customHeight="1" x14ac:dyDescent="0.25">
      <c r="A44" s="28" t="str">
        <f t="shared" si="0"/>
        <v/>
      </c>
      <c r="B44" s="29"/>
      <c r="C44" s="29"/>
      <c r="D44" s="29"/>
      <c r="E44" s="29"/>
      <c r="F44" s="29"/>
      <c r="G44" s="30" t="str">
        <f>IF(F44="","",MIN(40,LEN(F44)*4)+15*--(NOT(EXACT(F44,LOWER(F44))))+15*--(NOT(EXACT(F44,UPPER(F44))))+15*--(SUMPRODUCT(--ISNUMBER(SEARCH({"0";"1";"2";"3";"4";"5";"6";"7";"8";"9"},F44)))&gt;0)+15*--(SUMPRODUCT(--ISNUMBER(SEARCH({"!";"#";"$";"%";"&amp;";"/";"(";")";"=";"+";"-";"_";".";"@";";";":"},F44)))&gt;0))</f>
        <v/>
      </c>
      <c r="H44" s="28"/>
      <c r="I44" s="31"/>
      <c r="J44" s="31" t="str">
        <f t="shared" si="1"/>
        <v/>
      </c>
      <c r="K44" s="28" t="str">
        <f t="shared" ca="1" si="2"/>
        <v/>
      </c>
      <c r="L44" s="29"/>
    </row>
    <row r="45" spans="1:12" ht="18.75" customHeight="1" x14ac:dyDescent="0.25">
      <c r="A45" s="24" t="str">
        <f t="shared" si="0"/>
        <v/>
      </c>
      <c r="B45" s="25"/>
      <c r="C45" s="25"/>
      <c r="D45" s="25"/>
      <c r="E45" s="25"/>
      <c r="F45" s="25"/>
      <c r="G45" s="26" t="str">
        <f>IF(F45="","",MIN(40,LEN(F45)*4)+15*--(NOT(EXACT(F45,LOWER(F45))))+15*--(NOT(EXACT(F45,UPPER(F45))))+15*--(SUMPRODUCT(--ISNUMBER(SEARCH({"0";"1";"2";"3";"4";"5";"6";"7";"8";"9"},F45)))&gt;0)+15*--(SUMPRODUCT(--ISNUMBER(SEARCH({"!";"#";"$";"%";"&amp;";"/";"(";")";"=";"+";"-";"_";".";"@";";";":"},F45)))&gt;0))</f>
        <v/>
      </c>
      <c r="H45" s="24"/>
      <c r="I45" s="27"/>
      <c r="J45" s="27" t="str">
        <f t="shared" si="1"/>
        <v/>
      </c>
      <c r="K45" s="24" t="str">
        <f t="shared" ca="1" si="2"/>
        <v/>
      </c>
      <c r="L45" s="25"/>
    </row>
    <row r="46" spans="1:12" ht="18.75" customHeight="1" x14ac:dyDescent="0.25">
      <c r="A46" s="28" t="str">
        <f t="shared" si="0"/>
        <v/>
      </c>
      <c r="B46" s="29"/>
      <c r="C46" s="29"/>
      <c r="D46" s="29"/>
      <c r="E46" s="29"/>
      <c r="F46" s="29"/>
      <c r="G46" s="30" t="str">
        <f>IF(F46="","",MIN(40,LEN(F46)*4)+15*--(NOT(EXACT(F46,LOWER(F46))))+15*--(NOT(EXACT(F46,UPPER(F46))))+15*--(SUMPRODUCT(--ISNUMBER(SEARCH({"0";"1";"2";"3";"4";"5";"6";"7";"8";"9"},F46)))&gt;0)+15*--(SUMPRODUCT(--ISNUMBER(SEARCH({"!";"#";"$";"%";"&amp;";"/";"(";")";"=";"+";"-";"_";".";"@";";";":"},F46)))&gt;0))</f>
        <v/>
      </c>
      <c r="H46" s="28"/>
      <c r="I46" s="31"/>
      <c r="J46" s="31" t="str">
        <f t="shared" si="1"/>
        <v/>
      </c>
      <c r="K46" s="28" t="str">
        <f t="shared" ca="1" si="2"/>
        <v/>
      </c>
      <c r="L46" s="29"/>
    </row>
  </sheetData>
  <mergeCells count="3">
    <mergeCell ref="A1:B4"/>
    <mergeCell ref="C1:L2"/>
    <mergeCell ref="C3:L4"/>
  </mergeCells>
  <conditionalFormatting sqref="G7:G46">
    <cfRule type="dataBar" priority="2">
      <dataBar>
        <cfvo type="num" val="0"/>
        <cfvo type="num" val="100"/>
        <color rgb="FF0E9E6E"/>
      </dataBar>
      <extLst>
        <ext xmlns:x14="http://schemas.microsoft.com/office/spreadsheetml/2009/9/main" uri="{B025F937-C7B1-47D3-B67F-A62EFF666E3E}">
          <x14:id>{1E3F40B5-E677-4B67-871F-D831A53811AD}</x14:id>
        </ext>
      </extLst>
    </cfRule>
  </conditionalFormatting>
  <conditionalFormatting sqref="K7:K46">
    <cfRule type="cellIs" dxfId="2" priority="3" operator="equal">
      <formula>"Aktuell"</formula>
    </cfRule>
    <cfRule type="cellIs" dxfId="1" priority="4" operator="equal">
      <formula>"Bald fällig"</formula>
    </cfRule>
    <cfRule type="cellIs" dxfId="0" priority="5" operator="equal">
      <formula>"Überfällig"</formula>
    </cfRule>
  </conditionalFormatting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E3F40B5-E677-4B67-871F-D831A53811AD}">
            <x14:dataBar axisPosition="none">
              <x14:cfvo type="num">
                <xm:f>0</xm:f>
              </x14:cfvo>
              <x14:cfvo type="num">
                <xm:f>100</xm:f>
              </x14:cfvo>
              <x14:negativeFillColor rgb="FF0E9E6E"/>
            </x14:dataBar>
          </x14:cfRule>
          <xm:sqref>G7:G46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prompt="Kategorie wählen" xr:uid="{00000000-0002-0000-0100-000000000000}">
          <x14:formula1>
            <xm:f>Listen!$A$2:$A$9</xm:f>
          </x14:formula1>
          <x14:formula2>
            <xm:f>0</xm:f>
          </x14:formula2>
          <xm:sqref>B7:B46</xm:sqref>
        </x14:dataValidation>
        <x14:dataValidation type="list" allowBlank="1" prompt="2FA aktiv?" xr:uid="{00000000-0002-0000-0100-000001000000}">
          <x14:formula1>
            <xm:f>Listen!$C$2:$C$3</xm:f>
          </x14:formula1>
          <x14:formula2>
            <xm:f>0</xm:f>
          </x14:formula2>
          <xm:sqref>H7:H46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E3742"/>
    <pageSetUpPr fitToPage="1"/>
  </sheetPr>
  <dimension ref="A1:M39"/>
  <sheetViews>
    <sheetView showGridLines="0" zoomScaleNormal="100" workbookViewId="0">
      <selection activeCell="M45" sqref="M45"/>
    </sheetView>
  </sheetViews>
  <sheetFormatPr baseColWidth="10" defaultColWidth="8.7109375" defaultRowHeight="15" x14ac:dyDescent="0.25"/>
  <cols>
    <col min="1" max="1" width="2" customWidth="1"/>
    <col min="2" max="13" width="11" customWidth="1"/>
  </cols>
  <sheetData>
    <row r="1" spans="1:13" ht="19.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8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3.7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6" customHeight="1" x14ac:dyDescent="0.25"/>
    <row r="6" spans="1:13" ht="18" customHeight="1" x14ac:dyDescent="0.25">
      <c r="B6" s="12" t="s">
        <v>2</v>
      </c>
      <c r="C6" s="12"/>
      <c r="D6" s="12" t="s">
        <v>3</v>
      </c>
      <c r="E6" s="12"/>
      <c r="F6" s="12" t="s">
        <v>4</v>
      </c>
      <c r="G6" s="12"/>
      <c r="H6" s="12" t="s">
        <v>5</v>
      </c>
      <c r="I6" s="12"/>
      <c r="J6" s="12" t="s">
        <v>6</v>
      </c>
      <c r="K6" s="12"/>
    </row>
    <row r="7" spans="1:13" ht="24" customHeight="1" x14ac:dyDescent="0.25">
      <c r="B7" s="11">
        <f>COUNTA(Passwörter!$C$7:$C$46)</f>
        <v>15</v>
      </c>
      <c r="C7" s="11"/>
      <c r="D7" s="10">
        <f>IFERROR(ROUND(AVERAGE(Passwörter!$G$7:$G$46),0),0)</f>
        <v>88</v>
      </c>
      <c r="E7" s="10"/>
      <c r="F7" s="9">
        <f>COUNTIF(Passwörter!$G$7:$G$46,"&lt;50")</f>
        <v>1</v>
      </c>
      <c r="G7" s="9"/>
      <c r="H7" s="8">
        <f ca="1">COUNTIF(Passwörter!$K$7:$K$46,"Überfällig")</f>
        <v>4</v>
      </c>
      <c r="I7" s="8"/>
      <c r="J7" s="7">
        <f>IFERROR(COUNTIF(Passwörter!$H$7:$H$46,"Ja")/COUNTA(Passwörter!$C$7:$C$46),0)</f>
        <v>0.6</v>
      </c>
      <c r="K7" s="7"/>
    </row>
    <row r="8" spans="1:13" ht="18" customHeight="1" x14ac:dyDescent="0.25">
      <c r="B8" s="11"/>
      <c r="C8" s="11"/>
      <c r="D8" s="10"/>
      <c r="E8" s="10"/>
      <c r="F8" s="9"/>
      <c r="G8" s="9"/>
      <c r="H8" s="8"/>
      <c r="I8" s="8"/>
      <c r="J8" s="7"/>
      <c r="K8" s="7"/>
    </row>
    <row r="9" spans="1:13" ht="7.5" customHeight="1" x14ac:dyDescent="0.25"/>
    <row r="11" spans="1:13" x14ac:dyDescent="0.25">
      <c r="B11" s="6" t="s">
        <v>7</v>
      </c>
      <c r="C11" s="6"/>
      <c r="D11" s="6"/>
      <c r="E11" s="6"/>
      <c r="F11" s="6"/>
      <c r="H11" s="6" t="s">
        <v>8</v>
      </c>
      <c r="I11" s="6"/>
      <c r="J11" s="6"/>
      <c r="K11" s="6"/>
      <c r="L11" s="6"/>
    </row>
    <row r="30" spans="2:9" x14ac:dyDescent="0.25">
      <c r="B30" s="5" t="s">
        <v>9</v>
      </c>
      <c r="C30" s="5"/>
    </row>
    <row r="31" spans="2:9" x14ac:dyDescent="0.25">
      <c r="B31" s="16" t="s">
        <v>10</v>
      </c>
      <c r="C31" s="16" t="s">
        <v>11</v>
      </c>
      <c r="H31" s="16" t="s">
        <v>12</v>
      </c>
      <c r="I31" s="16" t="s">
        <v>11</v>
      </c>
    </row>
    <row r="32" spans="2:9" x14ac:dyDescent="0.25">
      <c r="B32" s="17" t="s">
        <v>13</v>
      </c>
      <c r="C32" s="18">
        <f>COUNTIF(Passwörter!$B$7:$B$46,"E-Mail")</f>
        <v>2</v>
      </c>
      <c r="H32" s="17" t="s">
        <v>14</v>
      </c>
      <c r="I32" s="19">
        <f>COUNTIF(Passwörter!$G$7:$G$46,"&lt;50")</f>
        <v>1</v>
      </c>
    </row>
    <row r="33" spans="2:9" x14ac:dyDescent="0.25">
      <c r="B33" s="20" t="s">
        <v>15</v>
      </c>
      <c r="C33" s="21">
        <f>COUNTIF(Passwörter!$B$7:$B$46,"Soziale Medien")</f>
        <v>2</v>
      </c>
      <c r="H33" s="20" t="s">
        <v>16</v>
      </c>
      <c r="I33" s="22">
        <f>COUNTIFS(Passwörter!$G$7:$G$46,"&gt;=50",Passwörter!$G$7:$G$46,"&lt;70")</f>
        <v>2</v>
      </c>
    </row>
    <row r="34" spans="2:9" x14ac:dyDescent="0.25">
      <c r="B34" s="17" t="s">
        <v>17</v>
      </c>
      <c r="C34" s="18">
        <f>COUNTIF(Passwörter!$B$7:$B$46,"Banking/Finanzen")</f>
        <v>2</v>
      </c>
      <c r="H34" s="17" t="s">
        <v>18</v>
      </c>
      <c r="I34" s="19">
        <f>COUNTIFS(Passwörter!$G$7:$G$46,"&gt;=70",Passwörter!$G$7:$G$46,"&lt;90")</f>
        <v>2</v>
      </c>
    </row>
    <row r="35" spans="2:9" x14ac:dyDescent="0.25">
      <c r="B35" s="20" t="s">
        <v>19</v>
      </c>
      <c r="C35" s="21">
        <f>COUNTIF(Passwörter!$B$7:$B$46,"Shopping")</f>
        <v>2</v>
      </c>
      <c r="H35" s="20" t="s">
        <v>20</v>
      </c>
      <c r="I35" s="22">
        <f>COUNTIF(Passwörter!$G$7:$G$46,"&gt;=90")</f>
        <v>10</v>
      </c>
    </row>
    <row r="36" spans="2:9" x14ac:dyDescent="0.25">
      <c r="B36" s="17" t="s">
        <v>21</v>
      </c>
      <c r="C36" s="18">
        <f>COUNTIF(Passwörter!$B$7:$B$46,"Streaming")</f>
        <v>2</v>
      </c>
    </row>
    <row r="37" spans="2:9" x14ac:dyDescent="0.25">
      <c r="B37" s="20" t="s">
        <v>22</v>
      </c>
      <c r="C37" s="21">
        <f>COUNTIF(Passwörter!$B$7:$B$46,"Cloud/Speicher")</f>
        <v>1</v>
      </c>
    </row>
    <row r="38" spans="2:9" x14ac:dyDescent="0.25">
      <c r="B38" s="17" t="s">
        <v>23</v>
      </c>
      <c r="C38" s="18">
        <f>COUNTIF(Passwörter!$B$7:$B$46,"Arbeit")</f>
        <v>2</v>
      </c>
    </row>
    <row r="39" spans="2:9" x14ac:dyDescent="0.25">
      <c r="B39" s="20" t="s">
        <v>24</v>
      </c>
      <c r="C39" s="21">
        <f>COUNTIF(Passwörter!$B$7:$B$46,"Sonstiges")</f>
        <v>2</v>
      </c>
    </row>
  </sheetData>
  <mergeCells count="15">
    <mergeCell ref="B11:F11"/>
    <mergeCell ref="H11:L11"/>
    <mergeCell ref="B30:C30"/>
    <mergeCell ref="B7:C8"/>
    <mergeCell ref="D7:E8"/>
    <mergeCell ref="F7:G8"/>
    <mergeCell ref="H7:I8"/>
    <mergeCell ref="J7:K8"/>
    <mergeCell ref="A1:M2"/>
    <mergeCell ref="A3:M3"/>
    <mergeCell ref="B6:C6"/>
    <mergeCell ref="D6:E6"/>
    <mergeCell ref="F6:G6"/>
    <mergeCell ref="H6:I6"/>
    <mergeCell ref="J6:K6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C7887"/>
    <pageSetUpPr fitToPage="1"/>
  </sheetPr>
  <dimension ref="A1:C26"/>
  <sheetViews>
    <sheetView showGridLines="0" zoomScaleNormal="100" workbookViewId="0">
      <selection sqref="A1:C2"/>
    </sheetView>
  </sheetViews>
  <sheetFormatPr baseColWidth="10" defaultColWidth="8.7109375" defaultRowHeight="15" x14ac:dyDescent="0.25"/>
  <cols>
    <col min="1" max="1" width="2" customWidth="1"/>
    <col min="2" max="2" width="34" customWidth="1"/>
    <col min="3" max="3" width="70" customWidth="1"/>
  </cols>
  <sheetData>
    <row r="1" spans="1:3" ht="19.5" customHeight="1" x14ac:dyDescent="0.25">
      <c r="A1" s="1" t="s">
        <v>110</v>
      </c>
      <c r="B1" s="1"/>
      <c r="C1" s="1"/>
    </row>
    <row r="2" spans="1:3" ht="15.75" customHeight="1" x14ac:dyDescent="0.25">
      <c r="A2" s="1"/>
      <c r="B2" s="1"/>
      <c r="C2" s="1"/>
    </row>
    <row r="3" spans="1:3" ht="3.75" customHeight="1" x14ac:dyDescent="0.25">
      <c r="A3" s="15"/>
      <c r="B3" s="15"/>
      <c r="C3" s="15"/>
    </row>
    <row r="5" spans="1:3" ht="24" customHeight="1" x14ac:dyDescent="0.25">
      <c r="B5" s="35" t="s">
        <v>111</v>
      </c>
      <c r="C5" s="35"/>
    </row>
    <row r="6" spans="1:3" ht="30" customHeight="1" x14ac:dyDescent="0.25">
      <c r="B6" s="32" t="s">
        <v>112</v>
      </c>
      <c r="C6" s="33" t="s">
        <v>113</v>
      </c>
    </row>
    <row r="7" spans="1:3" ht="30" customHeight="1" x14ac:dyDescent="0.25">
      <c r="B7" s="32" t="s">
        <v>114</v>
      </c>
      <c r="C7" s="33" t="s">
        <v>115</v>
      </c>
    </row>
    <row r="8" spans="1:3" ht="30" customHeight="1" x14ac:dyDescent="0.25">
      <c r="B8" s="32" t="s">
        <v>116</v>
      </c>
      <c r="C8" s="33" t="s">
        <v>117</v>
      </c>
    </row>
    <row r="9" spans="1:3" ht="30" customHeight="1" x14ac:dyDescent="0.25">
      <c r="B9" s="32" t="s">
        <v>118</v>
      </c>
      <c r="C9" s="33" t="s">
        <v>119</v>
      </c>
    </row>
    <row r="10" spans="1:3" ht="30" customHeight="1" x14ac:dyDescent="0.25">
      <c r="B10" s="32" t="s">
        <v>120</v>
      </c>
      <c r="C10" s="33" t="s">
        <v>121</v>
      </c>
    </row>
    <row r="11" spans="1:3" ht="30" customHeight="1" x14ac:dyDescent="0.25">
      <c r="B11" s="32" t="s">
        <v>122</v>
      </c>
      <c r="C11" s="33" t="s">
        <v>123</v>
      </c>
    </row>
    <row r="13" spans="1:3" ht="24" customHeight="1" x14ac:dyDescent="0.25">
      <c r="B13" s="35" t="s">
        <v>124</v>
      </c>
      <c r="C13" s="35"/>
    </row>
    <row r="14" spans="1:3" ht="30" customHeight="1" x14ac:dyDescent="0.25">
      <c r="B14" s="32" t="s">
        <v>33</v>
      </c>
      <c r="C14" s="33" t="s">
        <v>125</v>
      </c>
    </row>
    <row r="15" spans="1:3" ht="30" customHeight="1" x14ac:dyDescent="0.25">
      <c r="B15" s="32" t="s">
        <v>37</v>
      </c>
      <c r="C15" s="33" t="s">
        <v>126</v>
      </c>
    </row>
    <row r="16" spans="1:3" ht="30" customHeight="1" x14ac:dyDescent="0.25">
      <c r="B16" s="32" t="s">
        <v>36</v>
      </c>
      <c r="C16" s="33" t="s">
        <v>127</v>
      </c>
    </row>
    <row r="18" spans="2:3" ht="24" customHeight="1" x14ac:dyDescent="0.25">
      <c r="B18" s="35" t="s">
        <v>128</v>
      </c>
      <c r="C18" s="35"/>
    </row>
    <row r="19" spans="2:3" ht="24" customHeight="1" x14ac:dyDescent="0.25">
      <c r="B19" s="36" t="s">
        <v>129</v>
      </c>
      <c r="C19" s="36"/>
    </row>
    <row r="20" spans="2:3" ht="24" customHeight="1" x14ac:dyDescent="0.25">
      <c r="B20" s="36" t="s">
        <v>130</v>
      </c>
      <c r="C20" s="36"/>
    </row>
    <row r="21" spans="2:3" ht="24" customHeight="1" x14ac:dyDescent="0.25">
      <c r="B21" s="36" t="s">
        <v>131</v>
      </c>
      <c r="C21" s="36"/>
    </row>
    <row r="22" spans="2:3" ht="24" customHeight="1" x14ac:dyDescent="0.25">
      <c r="B22" s="36" t="s">
        <v>132</v>
      </c>
      <c r="C22" s="36"/>
    </row>
    <row r="23" spans="2:3" ht="24" customHeight="1" x14ac:dyDescent="0.25">
      <c r="B23" s="36" t="s">
        <v>133</v>
      </c>
      <c r="C23" s="36"/>
    </row>
    <row r="24" spans="2:3" ht="24" customHeight="1" x14ac:dyDescent="0.25">
      <c r="B24" s="36" t="s">
        <v>134</v>
      </c>
      <c r="C24" s="36"/>
    </row>
    <row r="26" spans="2:3" ht="30" customHeight="1" x14ac:dyDescent="0.25">
      <c r="B26" s="37" t="s">
        <v>135</v>
      </c>
      <c r="C26" s="37"/>
    </row>
  </sheetData>
  <mergeCells count="11">
    <mergeCell ref="B26:C26"/>
    <mergeCell ref="B20:C20"/>
    <mergeCell ref="B21:C21"/>
    <mergeCell ref="B22:C22"/>
    <mergeCell ref="B23:C23"/>
    <mergeCell ref="B24:C24"/>
    <mergeCell ref="A1:C2"/>
    <mergeCell ref="B5:C5"/>
    <mergeCell ref="B13:C13"/>
    <mergeCell ref="B18:C18"/>
    <mergeCell ref="B19:C19"/>
  </mergeCells>
  <pageMargins left="0.75" right="0.75" top="1" bottom="1" header="0.511811023622047" footer="0.511811023622047"/>
  <pageSetup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zoomScaleNormal="100" workbookViewId="0"/>
  </sheetViews>
  <sheetFormatPr baseColWidth="10" defaultColWidth="8.7109375" defaultRowHeight="15" x14ac:dyDescent="0.25"/>
  <sheetData>
    <row r="1" spans="1:3" x14ac:dyDescent="0.25">
      <c r="A1" s="34" t="s">
        <v>136</v>
      </c>
      <c r="B1" s="34"/>
      <c r="C1" s="34" t="s">
        <v>34</v>
      </c>
    </row>
    <row r="2" spans="1:3" x14ac:dyDescent="0.25">
      <c r="A2" s="34" t="s">
        <v>13</v>
      </c>
      <c r="B2" s="34"/>
      <c r="C2" s="34" t="s">
        <v>43</v>
      </c>
    </row>
    <row r="3" spans="1:3" x14ac:dyDescent="0.25">
      <c r="A3" s="34" t="s">
        <v>15</v>
      </c>
      <c r="B3" s="34"/>
      <c r="C3" s="34" t="s">
        <v>58</v>
      </c>
    </row>
    <row r="4" spans="1:3" x14ac:dyDescent="0.25">
      <c r="A4" s="34" t="s">
        <v>17</v>
      </c>
      <c r="B4" s="34"/>
      <c r="C4" s="34"/>
    </row>
    <row r="5" spans="1:3" x14ac:dyDescent="0.25">
      <c r="A5" s="34" t="s">
        <v>19</v>
      </c>
      <c r="B5" s="34"/>
      <c r="C5" s="34"/>
    </row>
    <row r="6" spans="1:3" x14ac:dyDescent="0.25">
      <c r="A6" s="34" t="s">
        <v>21</v>
      </c>
      <c r="B6" s="34"/>
      <c r="C6" s="34"/>
    </row>
    <row r="7" spans="1:3" x14ac:dyDescent="0.25">
      <c r="A7" s="34" t="s">
        <v>22</v>
      </c>
      <c r="B7" s="34"/>
      <c r="C7" s="34"/>
    </row>
    <row r="8" spans="1:3" x14ac:dyDescent="0.25">
      <c r="A8" s="34" t="s">
        <v>23</v>
      </c>
      <c r="B8" s="34"/>
      <c r="C8" s="34"/>
    </row>
    <row r="9" spans="1:3" x14ac:dyDescent="0.25">
      <c r="A9" s="34" t="s">
        <v>24</v>
      </c>
      <c r="B9" s="34"/>
      <c r="C9" s="34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Passwörter</vt:lpstr>
      <vt:lpstr>Übersicht</vt:lpstr>
      <vt:lpstr>Anleitung</vt:lpstr>
      <vt:lpstr>Listen</vt:lpstr>
      <vt:lpstr>Passwörter!Drucktitel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2026-09-30T06:44:35Z</dcterms:created>
  <dcterms:modified xsi:type="dcterms:W3CDTF">2026-09-30T06:57:23Z</dcterms:modified>
  <dc:language>en-US</dc:language>
</cp:coreProperties>
</file>