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enstplan" sheetId="1" state="visible" r:id="rId3"/>
    <sheet name="Stammdaten" sheetId="2" state="visible" r:id="rId4"/>
  </sheets>
  <definedNames>
    <definedName function="false" hidden="false" localSheetId="0" name="_xlnm.Print_Area" vbProcedure="false">Dienstplan!$A$1:$AN$30</definedName>
    <definedName function="false" hidden="false" localSheetId="0" name="_xlnm.Print_Titles" vbProcedure="false">Dienstplan!$1:$8</definedName>
    <definedName function="false" hidden="false" name="Codes_Auswahl" vbProcedure="false">Stammdaten!$H$6:$H$12</definedName>
    <definedName function="false" hidden="false" name="Dienst_Codes" vbProcedure="false">Stammdaten!$A$6:$A$9</definedName>
    <definedName function="false" hidden="false" name="Dienst_Stunden" vbProcedure="false">Stammdaten!$E$6:$E$9</definedName>
    <definedName function="false" hidden="false" name="Feiertage" vbProcedure="false">Stammdaten!$A$30:$A$38</definedName>
    <definedName function="false" hidden="false" name="MA_Namen" vbProcedure="false">Stammdaten!$A$19:$A$26</definedName>
    <definedName function="false" hidden="false" name="MA_Tabelle" vbProcedure="false">Stammdaten!$A$19:$D$26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<sst xmlns="http://schemas.openxmlformats.org/spreadsheetml/2006/main" count="303" uniqueCount="90">
  <si>
    <t xml:space="preserve">Muster GmbH
Musterstraße 1 · 12345 Musterstadt</t>
  </si>
  <si>
    <t xml:space="preserve">Stand: 24.02.2027
Verantwortlich: M. Mustermann</t>
  </si>
  <si>
    <t xml:space="preserve">Monat</t>
  </si>
  <si>
    <t xml:space="preserve">Jahr</t>
  </si>
  <si>
    <t xml:space="preserve">Abteilung:   Betrieb / Schichtbereich</t>
  </si>
  <si>
    <t xml:space="preserve">Team / Bereich:   Team A</t>
  </si>
  <si>
    <t xml:space="preserve">Verantwortlich:   M. Mustermann</t>
  </si>
  <si>
    <t xml:space="preserve">Legende</t>
  </si>
  <si>
    <t xml:space="preserve">F</t>
  </si>
  <si>
    <t xml:space="preserve">Frühdienst</t>
  </si>
  <si>
    <t xml:space="preserve">S</t>
  </si>
  <si>
    <t xml:space="preserve">Spätdienst</t>
  </si>
  <si>
    <t xml:space="preserve">N</t>
  </si>
  <si>
    <t xml:space="preserve">Nachtdienst</t>
  </si>
  <si>
    <t xml:space="preserve">Z</t>
  </si>
  <si>
    <t xml:space="preserve">Zwischendienst</t>
  </si>
  <si>
    <t xml:space="preserve">U</t>
  </si>
  <si>
    <t xml:space="preserve">Urlaub</t>
  </si>
  <si>
    <t xml:space="preserve">K</t>
  </si>
  <si>
    <t xml:space="preserve">Krank</t>
  </si>
  <si>
    <t xml:space="preserve">FR</t>
  </si>
  <si>
    <t xml:space="preserve">Frei</t>
  </si>
  <si>
    <t xml:space="preserve">grau = Wochenende   ·   orange = Feiertag</t>
  </si>
  <si>
    <t xml:space="preserve">Nr.</t>
  </si>
  <si>
    <t xml:space="preserve">Mitarbeiter</t>
  </si>
  <si>
    <t xml:space="preserve">Position</t>
  </si>
  <si>
    <t xml:space="preserve">Ist-Std.</t>
  </si>
  <si>
    <t xml:space="preserve">Soll-Std.</t>
  </si>
  <si>
    <t xml:space="preserve">Saldo</t>
  </si>
  <si>
    <t xml:space="preserve">Kosten €</t>
  </si>
  <si>
    <t xml:space="preserve">Anna Schneider</t>
  </si>
  <si>
    <t xml:space="preserve">Lukas Weber</t>
  </si>
  <si>
    <t xml:space="preserve">Mia Fischer</t>
  </si>
  <si>
    <t xml:space="preserve">Jonas Becker</t>
  </si>
  <si>
    <t xml:space="preserve">Laura Wagner</t>
  </si>
  <si>
    <t xml:space="preserve">Felix Hoffmann</t>
  </si>
  <si>
    <t xml:space="preserve">Sophie Richter</t>
  </si>
  <si>
    <t xml:space="preserve">Tim Braun</t>
  </si>
  <si>
    <t xml:space="preserve">Gesamt / Summe</t>
  </si>
  <si>
    <t xml:space="preserve">Besetzung pro Tag</t>
  </si>
  <si>
    <t xml:space="preserve">Frühdienst (F)</t>
  </si>
  <si>
    <t xml:space="preserve">Spätdienst (S)</t>
  </si>
  <si>
    <t xml:space="preserve">Nachtdienst (N)</t>
  </si>
  <si>
    <t xml:space="preserve">Zwischendienst (Z)</t>
  </si>
  <si>
    <t xml:space="preserve">Besetzung gesamt</t>
  </si>
  <si>
    <t xml:space="preserve">Hinweise zur Nutzung</t>
  </si>
  <si>
    <t xml:space="preserve">•  Monat und Jahr oben links anpassen – Tage, Wochentage, Wochenenden und Feiertage aktualisieren sich automatisch.</t>
  </si>
  <si>
    <t xml:space="preserve">•  Dienste und Abwesenheiten je Tag über die Auswahlliste (Dropdown) eintragen; die Farbmarkierung erfolgt automatisch.</t>
  </si>
  <si>
    <t xml:space="preserve">•  Ist-Stunden, Soll-Stunden, Saldo und Personalkosten werden selbst berechnet. Der Saldo berücksichtigt bezahlte Abwesenheiten (Urlaub/Krank).</t>
  </si>
  <si>
    <t xml:space="preserve">•  Schichtzeiten, Codes, Mitarbeiter und Feiertage werden im Tabellenblatt „Stammdaten“ gepflegt.</t>
  </si>
  <si>
    <t xml:space="preserve">•  Wochenenden sind grau, Feiertage orange hinterlegt. Rot markierte Felder in „Besetzung gesamt“ zeigen unbesetzte Arbeitstage an.</t>
  </si>
  <si>
    <t xml:space="preserve">Stammdaten &amp; Konfiguration</t>
  </si>
  <si>
    <t xml:space="preserve">Zentral gepflegte Werte – sie steuern Auswahllisten, Farben und alle Berechnungen im Dienstplan.</t>
  </si>
  <si>
    <t xml:space="preserve">1  |  Schichtarten (Dienste)</t>
  </si>
  <si>
    <t xml:space="preserve">Code</t>
  </si>
  <si>
    <t xml:space="preserve">Bezeichnung</t>
  </si>
  <si>
    <t xml:space="preserve">Von</t>
  </si>
  <si>
    <t xml:space="preserve">Bis</t>
  </si>
  <si>
    <t xml:space="preserve">Std./Tag</t>
  </si>
  <si>
    <t xml:space="preserve">Auswahl (Dropdown)</t>
  </si>
  <si>
    <t xml:space="preserve">06:00</t>
  </si>
  <si>
    <t xml:space="preserve">14:00</t>
  </si>
  <si>
    <t xml:space="preserve">22:00</t>
  </si>
  <si>
    <t xml:space="preserve">10:00</t>
  </si>
  <si>
    <t xml:space="preserve">16:00</t>
  </si>
  <si>
    <t xml:space="preserve">2  |  Abwesenheit &amp; Sonstiges</t>
  </si>
  <si>
    <t xml:space="preserve">Bedeutung</t>
  </si>
  <si>
    <t xml:space="preserve">Krank (AU)</t>
  </si>
  <si>
    <t xml:space="preserve">Frei / dienstfrei</t>
  </si>
  <si>
    <t xml:space="preserve">3  |  Mitarbeiter (Stammdaten)</t>
  </si>
  <si>
    <t xml:space="preserve">Name</t>
  </si>
  <si>
    <t xml:space="preserve">Std./Woche</t>
  </si>
  <si>
    <t xml:space="preserve">Stundenlohn</t>
  </si>
  <si>
    <t xml:space="preserve">Teamleitung</t>
  </si>
  <si>
    <t xml:space="preserve">Fachkraft</t>
  </si>
  <si>
    <t xml:space="preserve">Mitarbeiterin</t>
  </si>
  <si>
    <t xml:space="preserve">Aushilfe</t>
  </si>
  <si>
    <t xml:space="preserve">Auszubildender</t>
  </si>
  <si>
    <t xml:space="preserve">4  |  Feiertage 2027 (bundesweit)</t>
  </si>
  <si>
    <t xml:space="preserve">Datum</t>
  </si>
  <si>
    <t xml:space="preserve">Feiertag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</si>
  <si>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</si>
  <si>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</si>
  <si>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</si>
  <si>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</si>
  <si>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</si>
  <si>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</si>
  <si>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</si>
  <si>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1. Weihnachtsfeiertag</t>
  </si>
  <si>
    <t xml:space="preserve">2. Weihnachtsfeiertag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</si>
</sst>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m/dd/yy"/>
    <numFmt numFmtId="166" formatCode="General"/>
    <numFmt numFmtId="167" formatCode="0"/>
    <numFmt numFmtId="168" formatCode="0.0"/>
    <numFmt numFmtId="169" formatCode="0.0;[RED]\-0.0"/>
    <numFmt numFmtId="170" formatCode="#,##0.00&quot; €&quot;"/>
    <numFmt numFmtId="171" formatCode="0;0;;"/>
    <numFmt numFmtId="172" formatCode="dd\.mm\.yyyy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FFFF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sz val="9"/>
      <color rgb="FFD7E0EC"/>
      <name val="Calibri"/>
      <family val="0"/>
      <charset val="1"/>
    </font>
    <font>
      <b val="true"/>
      <sz val="10"/>
      <color rgb="FF1A2433"/>
      <name val="Calibri"/>
      <family val="0"/>
      <charset val="1"/>
    </font>
    <font>
      <b val="true"/>
      <sz val="11"/>
      <color rgb="FF1F3350"/>
      <name val="Calibri"/>
      <family val="0"/>
      <charset val="1"/>
    </font>
    <font>
      <sz val="9"/>
      <color rgb="FF5E6E86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1A2433"/>
      <name val="Calibri"/>
      <family val="0"/>
      <charset val="1"/>
    </font>
    <font>
      <sz val="9"/>
      <color rgb="FF1A2433"/>
      <name val="Calibri"/>
      <family val="0"/>
      <charset val="1"/>
    </font>
    <font>
      <i val="true"/>
      <sz val="9"/>
      <color rgb="FF5E6E86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8"/>
      <color rgb="FF5E6E86"/>
      <name val="Calibri"/>
      <family val="0"/>
      <charset val="1"/>
    </font>
    <font>
      <sz val="8"/>
      <color rgb="FF1A2433"/>
      <name val="Calibri"/>
      <family val="0"/>
      <charset val="1"/>
    </font>
    <font>
      <b val="true"/>
      <sz val="8"/>
      <color rgb="FF1A2433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1A2433"/>
      <name val="Calibri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1F3350"/>
        <bgColor rgb="FF1A2433"/>
      </patternFill>
    </fill>
    <fill>
      <patternFill patternType="solid">
        <fgColor rgb="FFFFF3D6"/>
        <bgColor rgb="FFF2E8CC"/>
      </patternFill>
    </fill>
    <fill>
      <patternFill patternType="solid">
        <fgColor rgb="FF33517A"/>
        <bgColor rgb="FF1F3350"/>
      </patternFill>
    </fill>
    <fill>
      <patternFill patternType="solid">
        <fgColor rgb="FFCFE8F7"/>
        <bgColor rgb="FFD7E0EC"/>
      </patternFill>
    </fill>
    <fill>
      <patternFill patternType="solid">
        <fgColor rgb="FFFBE2C4"/>
        <bgColor rgb="FFF2E8CC"/>
      </patternFill>
    </fill>
    <fill>
      <patternFill patternType="solid">
        <fgColor rgb="FFD9D2EE"/>
        <bgColor rgb="FFD7E0EC"/>
      </patternFill>
    </fill>
    <fill>
      <patternFill patternType="solid">
        <fgColor rgb="FFE6EFC5"/>
        <bgColor rgb="FFF2E8CC"/>
      </patternFill>
    </fill>
    <fill>
      <patternFill patternType="solid">
        <fgColor rgb="FFA9DEC0"/>
        <bgColor rgb="FFC2CCD8"/>
      </patternFill>
    </fill>
    <fill>
      <patternFill patternType="solid">
        <fgColor rgb="FFF6C9C0"/>
        <bgColor rgb="FFF8D6BE"/>
      </patternFill>
    </fill>
    <fill>
      <patternFill patternType="solid">
        <fgColor rgb="FFE2E8F0"/>
        <bgColor rgb="FFDCE3EB"/>
      </patternFill>
    </fill>
    <fill>
      <patternFill patternType="solid">
        <fgColor rgb="FFD7E0EC"/>
        <bgColor rgb="FFDCE3EB"/>
      </patternFill>
    </fill>
    <fill>
      <patternFill patternType="solid">
        <fgColor rgb="FFFFFFFF"/>
        <bgColor rgb="FFF5F8FC"/>
      </patternFill>
    </fill>
    <fill>
      <patternFill patternType="solid">
        <fgColor rgb="FFF5F8FC"/>
        <bgColor rgb="FFFFFFFF"/>
      </patternFill>
    </fill>
    <fill>
      <patternFill patternType="solid">
        <fgColor rgb="FFF2E8CC"/>
        <bgColor rgb="FFFBE2C4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2CCD8"/>
      </left>
      <right style="thin">
        <color rgb="FFC2CCD8"/>
      </right>
      <top style="thin">
        <color rgb="FFC2CCD8"/>
      </top>
      <bottom style="thin">
        <color rgb="FFC2CCD8"/>
      </bottom>
      <diagonal/>
    </border>
    <border diagonalUp="false" diagonalDown="false">
      <left style="thin">
        <color rgb="FFC2CCD8"/>
      </left>
      <right style="thin">
        <color rgb="FFC2CCD8"/>
      </right>
      <top style="thin">
        <color rgb="FFC2CCD8"/>
      </top>
      <bottom/>
      <diagonal/>
    </border>
    <border diagonalUp="false" diagonalDown="false">
      <left/>
      <right/>
      <top style="medium">
        <color rgb="FFC79A3B"/>
      </top>
      <bottom style="medium">
        <color rgb="FFC79A3B"/>
      </bottom>
      <diagonal/>
    </border>
    <border diagonalUp="false" diagonalDown="false">
      <left style="thin">
        <color rgb="FFC2CCD8"/>
      </left>
      <right/>
      <top style="thin">
        <color rgb="FFC2CCD8"/>
      </top>
      <bottom style="thin">
        <color rgb="FFC2CC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1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1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1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1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1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1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1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8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>
          <bgColor rgb="FFC6CED8"/>
        </patternFill>
      </fill>
    </dxf>
    <dxf>
      <fill>
        <patternFill>
          <bgColor rgb="FFF8D6BE"/>
        </patternFill>
      </fill>
    </dxf>
    <dxf>
      <fill>
        <patternFill>
          <bgColor rgb="FFDCE3EB"/>
        </patternFill>
      </fill>
    </dxf>
    <dxf>
      <fill>
        <patternFill>
          <bgColor rgb="FFCFE8F7"/>
        </patternFill>
      </fill>
    </dxf>
    <dxf>
      <fill>
        <patternFill>
          <bgColor rgb="FFFBE2C4"/>
        </patternFill>
      </fill>
    </dxf>
    <dxf>
      <fill>
        <patternFill>
          <bgColor rgb="FFD9D2EE"/>
        </patternFill>
      </fill>
    </dxf>
    <dxf>
      <fill>
        <patternFill>
          <bgColor rgb="FFE6EFC5"/>
        </patternFill>
      </fill>
    </dxf>
    <dxf>
      <fill>
        <patternFill>
          <bgColor rgb="FFA9DEC0"/>
        </patternFill>
      </fill>
    </dxf>
    <dxf>
      <fill>
        <patternFill>
          <bgColor rgb="FFF6C9C0"/>
        </patternFill>
      </fill>
    </dxf>
    <dxf>
      <fill>
        <patternFill>
          <bgColor rgb="FFE2E8F0"/>
        </patternFill>
      </fill>
    </dxf>
    <dxf>
      <font>
        <name val="Calibri"/>
        <charset val="1"/>
        <family val="0"/>
        <b val="1"/>
        <color rgb="FF9C1B0E"/>
      </font>
      <fill>
        <patternFill>
          <bgColor rgb="FFF4B6A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BE2C4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2CCD8"/>
      <rgbColor rgb="FF808080"/>
      <rgbColor rgb="FFD7E0EC"/>
      <rgbColor rgb="FF993366"/>
      <rgbColor rgb="FFFFF3D6"/>
      <rgbColor rgb="FFCFE8F7"/>
      <rgbColor rgb="FF660066"/>
      <rgbColor rgb="FFFF8080"/>
      <rgbColor rgb="FF0066CC"/>
      <rgbColor rgb="FFD9D2EE"/>
      <rgbColor rgb="FF000080"/>
      <rgbColor rgb="FFFF00FF"/>
      <rgbColor rgb="FFF5F8FC"/>
      <rgbColor rgb="FF00FFFF"/>
      <rgbColor rgb="FF800080"/>
      <rgbColor rgb="FF800000"/>
      <rgbColor rgb="FF008080"/>
      <rgbColor rgb="FF0000FF"/>
      <rgbColor rgb="FF00CCFF"/>
      <rgbColor rgb="FFE2E8F0"/>
      <rgbColor rgb="FFE6EFC5"/>
      <rgbColor rgb="FFF2E8CC"/>
      <rgbColor rgb="FFA9DEC0"/>
      <rgbColor rgb="FFF4B6AC"/>
      <rgbColor rgb="FFC6CED8"/>
      <rgbColor rgb="FFF6C9C0"/>
      <rgbColor rgb="FF3366FF"/>
      <rgbColor rgb="FF33CCCC"/>
      <rgbColor rgb="FF99CC00"/>
      <rgbColor rgb="FFF8D6BE"/>
      <rgbColor rgb="FFC79A3B"/>
      <rgbColor rgb="FFFF6600"/>
      <rgbColor rgb="FF5E6E86"/>
      <rgbColor rgb="FFDCE3EB"/>
      <rgbColor rgb="FF003366"/>
      <rgbColor rgb="FF339966"/>
      <rgbColor rgb="FF003300"/>
      <rgbColor rgb="FF1A2433"/>
      <rgbColor rgb="FF9C1B0E"/>
      <rgbColor rgb="FF993366"/>
      <rgbColor rgb="FF33517A"/>
      <rgbColor rgb="FF1F33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350"/>
    <pageSetUpPr fitToPage="true"/>
  </sheetPr>
  <dimension ref="A1:AQ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.2"/>
    <col collapsed="false" customWidth="true" hidden="false" outlineLevel="0" max="2" min="2" style="0" width="21"/>
    <col collapsed="false" customWidth="true" hidden="false" outlineLevel="0" max="3" min="3" style="0" width="15"/>
    <col collapsed="false" customWidth="true" hidden="false" outlineLevel="0" max="34" min="4" style="0" width="3.5"/>
    <col collapsed="false" customWidth="true" hidden="false" outlineLevel="0" max="39" min="35" style="0" width="8.61"/>
    <col collapsed="false" customWidth="true" hidden="false" outlineLevel="0" max="40" min="40" style="0" width="10.51"/>
    <col collapsed="false" customWidth="true" hidden="true" outlineLevel="0" max="46" min="41" style="0" width="13"/>
  </cols>
  <sheetData>
    <row r="1" customFormat="false" ht="25.5" hidden="false" customHeight="true" outlineLevel="0" collapsed="false">
      <c r="A1" s="1" t="s">
        <v>0</v>
      </c>
      <c r="B1" s="1"/>
      <c r="C1" s="1"/>
      <c r="D1" s="2" t="str">
        <f aca="false">"SCHICHT- / DIENSTPLAN     "&amp;CHOOSE($C$3,"Januar","Februar","März","April","Mai","Juni","Juli","August","September","Oktober","November","Dezember")&amp;" "&amp;$C$4</f>
        <v>SCHICHT- / DIENSTPLAN     März 2027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 t="s">
        <v>1</v>
      </c>
      <c r="AJ1" s="3"/>
      <c r="AK1" s="3"/>
      <c r="AL1" s="3"/>
      <c r="AM1" s="3"/>
      <c r="AN1" s="3"/>
      <c r="AQ1" s="4" t="n">
        <f aca="false">DATE($C$4,$C$3,1)</f>
        <v>46447</v>
      </c>
    </row>
    <row r="2" customFormat="false" ht="19.5" hidden="false" customHeight="true" outlineLevel="0" collapsed="false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"/>
      <c r="AN2" s="3"/>
      <c r="AQ2" s="5" t="n">
        <f aca="false">EOMONTH(AQ1,0)</f>
        <v>46477</v>
      </c>
    </row>
    <row r="3" customFormat="false" ht="19.5" hidden="false" customHeight="true" outlineLevel="0" collapsed="false">
      <c r="A3" s="6" t="s">
        <v>2</v>
      </c>
      <c r="B3" s="6"/>
      <c r="C3" s="7" t="n">
        <v>3</v>
      </c>
      <c r="D3" s="8" t="str">
        <f aca="false">"Zeitraum:   "&amp;CHOOSE($C$3,"Januar","Februar","März","April","Mai","Juni","Juli","August","September","Oktober","November","Dezember")&amp;" "&amp;$C$4</f>
        <v>Zeitraum:   März 2027</v>
      </c>
      <c r="E3" s="8"/>
      <c r="F3" s="8"/>
      <c r="G3" s="8"/>
      <c r="H3" s="8"/>
      <c r="I3" s="8"/>
      <c r="J3" s="8"/>
      <c r="K3" s="8"/>
      <c r="L3" s="8"/>
      <c r="M3" s="8"/>
      <c r="N3" s="9" t="str">
        <f aca="false">"Kalendertage: "&amp;AQ3&amp;"        Arbeitstage (Mo–Fr, ohne Feiertage): "&amp;AQ4&amp;"        Feiertage im Monat: "&amp;AQ6</f>
        <v>Kalendertage: 31        Arbeitstage (Mo–Fr, ohne Feiertage): 21        Feiertage im Monat: 2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Q3" s="5" t="n">
        <f aca="false">DAY(AQ2)</f>
        <v>31</v>
      </c>
    </row>
    <row r="4" customFormat="false" ht="18" hidden="false" customHeight="true" outlineLevel="0" collapsed="false">
      <c r="A4" s="6" t="s">
        <v>3</v>
      </c>
      <c r="B4" s="6"/>
      <c r="C4" s="7" t="n">
        <v>2027</v>
      </c>
      <c r="D4" s="9" t="s">
        <v>4</v>
      </c>
      <c r="E4" s="9"/>
      <c r="F4" s="9"/>
      <c r="G4" s="9"/>
      <c r="H4" s="9"/>
      <c r="I4" s="9"/>
      <c r="J4" s="9"/>
      <c r="K4" s="9"/>
      <c r="L4" s="9"/>
      <c r="M4" s="9"/>
      <c r="N4" s="9" t="s">
        <v>5</v>
      </c>
      <c r="O4" s="9"/>
      <c r="P4" s="9"/>
      <c r="Q4" s="9"/>
      <c r="R4" s="9"/>
      <c r="S4" s="9"/>
      <c r="T4" s="9"/>
      <c r="U4" s="9"/>
      <c r="V4" s="9"/>
      <c r="W4" s="9"/>
      <c r="X4" s="9" t="s">
        <v>6</v>
      </c>
      <c r="Y4" s="9"/>
      <c r="Z4" s="9"/>
      <c r="AA4" s="9"/>
      <c r="AB4" s="9"/>
      <c r="AC4" s="9"/>
      <c r="AD4" s="9"/>
      <c r="AE4" s="9"/>
      <c r="AF4" s="9"/>
      <c r="AG4" s="9"/>
      <c r="AH4" s="9"/>
      <c r="AQ4" s="5" t="n">
        <f aca="false">NETWORKDAYS(AQ1,AQ2,Feiertage)</f>
        <v>21</v>
      </c>
    </row>
    <row r="5" customFormat="false" ht="18" hidden="false" customHeight="true" outlineLevel="0" collapsed="false">
      <c r="A5" s="10" t="s">
        <v>7</v>
      </c>
      <c r="B5" s="10"/>
      <c r="C5" s="10"/>
      <c r="D5" s="11" t="s">
        <v>8</v>
      </c>
      <c r="E5" s="12" t="s">
        <v>9</v>
      </c>
      <c r="F5" s="12"/>
      <c r="G5" s="12"/>
      <c r="H5" s="13" t="s">
        <v>10</v>
      </c>
      <c r="I5" s="12" t="s">
        <v>11</v>
      </c>
      <c r="J5" s="12"/>
      <c r="K5" s="12"/>
      <c r="L5" s="14" t="s">
        <v>12</v>
      </c>
      <c r="M5" s="12" t="s">
        <v>13</v>
      </c>
      <c r="N5" s="12"/>
      <c r="O5" s="12"/>
      <c r="P5" s="15" t="s">
        <v>14</v>
      </c>
      <c r="Q5" s="12" t="s">
        <v>15</v>
      </c>
      <c r="R5" s="12"/>
      <c r="S5" s="12"/>
      <c r="T5" s="16" t="s">
        <v>16</v>
      </c>
      <c r="U5" s="12" t="s">
        <v>17</v>
      </c>
      <c r="V5" s="12"/>
      <c r="W5" s="12"/>
      <c r="X5" s="17" t="s">
        <v>18</v>
      </c>
      <c r="Y5" s="12" t="s">
        <v>19</v>
      </c>
      <c r="Z5" s="12"/>
      <c r="AA5" s="12"/>
      <c r="AB5" s="18" t="s">
        <v>20</v>
      </c>
      <c r="AC5" s="12" t="s">
        <v>21</v>
      </c>
      <c r="AD5" s="12"/>
      <c r="AE5" s="12"/>
      <c r="AF5" s="19" t="s">
        <v>22</v>
      </c>
      <c r="AG5" s="19"/>
      <c r="AH5" s="19"/>
      <c r="AI5" s="19"/>
      <c r="AJ5" s="19"/>
      <c r="AK5" s="19"/>
      <c r="AL5" s="19"/>
      <c r="AM5" s="19"/>
      <c r="AN5" s="19"/>
    </row>
    <row r="6" customFormat="false" ht="4.5" hidden="false" customHeight="true" outlineLevel="0" collapsed="false">
      <c r="AQ6" s="0" t="n">
        <f aca="false">COUNTIFS(Feiertage,"&gt;="&amp;AQ1,Feiertage,"&lt;="&amp;AQ2)</f>
        <v>2</v>
      </c>
    </row>
    <row r="7" customFormat="false" ht="16.5" hidden="false" customHeight="true" outlineLevel="0" collapsed="false">
      <c r="A7" s="20" t="s">
        <v>23</v>
      </c>
      <c r="B7" s="20" t="s">
        <v>24</v>
      </c>
      <c r="C7" s="20" t="s">
        <v>25</v>
      </c>
      <c r="D7" s="21" t="n">
        <f aca="false">IF(1&gt;$AQ$3,"",1)</f>
        <v>1</v>
      </c>
      <c r="E7" s="21" t="n">
        <f aca="false">IF(2&gt;$AQ$3,"",2)</f>
        <v>2</v>
      </c>
      <c r="F7" s="21" t="n">
        <f aca="false">IF(3&gt;$AQ$3,"",3)</f>
        <v>3</v>
      </c>
      <c r="G7" s="21" t="n">
        <f aca="false">IF(4&gt;$AQ$3,"",4)</f>
        <v>4</v>
      </c>
      <c r="H7" s="21" t="n">
        <f aca="false">IF(5&gt;$AQ$3,"",5)</f>
        <v>5</v>
      </c>
      <c r="I7" s="21" t="n">
        <f aca="false">IF(6&gt;$AQ$3,"",6)</f>
        <v>6</v>
      </c>
      <c r="J7" s="21" t="n">
        <f aca="false">IF(7&gt;$AQ$3,"",7)</f>
        <v>7</v>
      </c>
      <c r="K7" s="21" t="n">
        <f aca="false">IF(8&gt;$AQ$3,"",8)</f>
        <v>8</v>
      </c>
      <c r="L7" s="21" t="n">
        <f aca="false">IF(9&gt;$AQ$3,"",9)</f>
        <v>9</v>
      </c>
      <c r="M7" s="21" t="n">
        <f aca="false">IF(10&gt;$AQ$3,"",10)</f>
        <v>10</v>
      </c>
      <c r="N7" s="21" t="n">
        <f aca="false">IF(11&gt;$AQ$3,"",11)</f>
        <v>11</v>
      </c>
      <c r="O7" s="21" t="n">
        <f aca="false">IF(12&gt;$AQ$3,"",12)</f>
        <v>12</v>
      </c>
      <c r="P7" s="21" t="n">
        <f aca="false">IF(13&gt;$AQ$3,"",13)</f>
        <v>13</v>
      </c>
      <c r="Q7" s="21" t="n">
        <f aca="false">IF(14&gt;$AQ$3,"",14)</f>
        <v>14</v>
      </c>
      <c r="R7" s="21" t="n">
        <f aca="false">IF(15&gt;$AQ$3,"",15)</f>
        <v>15</v>
      </c>
      <c r="S7" s="21" t="n">
        <f aca="false">IF(16&gt;$AQ$3,"",16)</f>
        <v>16</v>
      </c>
      <c r="T7" s="21" t="n">
        <f aca="false">IF(17&gt;$AQ$3,"",17)</f>
        <v>17</v>
      </c>
      <c r="U7" s="21" t="n">
        <f aca="false">IF(18&gt;$AQ$3,"",18)</f>
        <v>18</v>
      </c>
      <c r="V7" s="21" t="n">
        <f aca="false">IF(19&gt;$AQ$3,"",19)</f>
        <v>19</v>
      </c>
      <c r="W7" s="21" t="n">
        <f aca="false">IF(20&gt;$AQ$3,"",20)</f>
        <v>20</v>
      </c>
      <c r="X7" s="21" t="n">
        <f aca="false">IF(21&gt;$AQ$3,"",21)</f>
        <v>21</v>
      </c>
      <c r="Y7" s="21" t="n">
        <f aca="false">IF(22&gt;$AQ$3,"",22)</f>
        <v>22</v>
      </c>
      <c r="Z7" s="21" t="n">
        <f aca="false">IF(23&gt;$AQ$3,"",23)</f>
        <v>23</v>
      </c>
      <c r="AA7" s="21" t="n">
        <f aca="false">IF(24&gt;$AQ$3,"",24)</f>
        <v>24</v>
      </c>
      <c r="AB7" s="21" t="n">
        <f aca="false">IF(25&gt;$AQ$3,"",25)</f>
        <v>25</v>
      </c>
      <c r="AC7" s="21" t="n">
        <f aca="false">IF(26&gt;$AQ$3,"",26)</f>
        <v>26</v>
      </c>
      <c r="AD7" s="21" t="n">
        <f aca="false">IF(27&gt;$AQ$3,"",27)</f>
        <v>27</v>
      </c>
      <c r="AE7" s="21" t="n">
        <f aca="false">IF(28&gt;$AQ$3,"",28)</f>
        <v>28</v>
      </c>
      <c r="AF7" s="21" t="n">
        <f aca="false">IF(29&gt;$AQ$3,"",29)</f>
        <v>29</v>
      </c>
      <c r="AG7" s="21" t="n">
        <f aca="false">IF(30&gt;$AQ$3,"",30)</f>
        <v>30</v>
      </c>
      <c r="AH7" s="21" t="n">
        <f aca="false">IF(31&gt;$AQ$3,"",31)</f>
        <v>31</v>
      </c>
      <c r="AI7" s="22" t="s">
        <v>26</v>
      </c>
      <c r="AJ7" s="22" t="s">
        <v>17</v>
      </c>
      <c r="AK7" s="22" t="s">
        <v>19</v>
      </c>
      <c r="AL7" s="22" t="s">
        <v>27</v>
      </c>
      <c r="AM7" s="22" t="s">
        <v>28</v>
      </c>
      <c r="AN7" s="22" t="s">
        <v>29</v>
      </c>
    </row>
    <row r="8" customFormat="false" ht="15" hidden="false" customHeight="true" outlineLevel="0" collapsed="false">
      <c r="A8" s="20"/>
      <c r="B8" s="20"/>
      <c r="C8" s="20"/>
      <c r="D8" s="23" t="str">
        <f aca="false">IF(D$7="","",CHOOSE(WEEKDAY(DATE($C$4,$C$3,D$7),2),"Mo","Di","Mi","Do","Fr","Sa","So"))</f>
        <v>Mo</v>
      </c>
      <c r="E8" s="23" t="str">
        <f aca="false">IF(E$7="","",CHOOSE(WEEKDAY(DATE($C$4,$C$3,E$7),2),"Mo","Di","Mi","Do","Fr","Sa","So"))</f>
        <v>Di</v>
      </c>
      <c r="F8" s="23" t="str">
        <f aca="false">IF(F$7="","",CHOOSE(WEEKDAY(DATE($C$4,$C$3,F$7),2),"Mo","Di","Mi","Do","Fr","Sa","So"))</f>
        <v>Mi</v>
      </c>
      <c r="G8" s="23" t="str">
        <f aca="false">IF(G$7="","",CHOOSE(WEEKDAY(DATE($C$4,$C$3,G$7),2),"Mo","Di","Mi","Do","Fr","Sa","So"))</f>
        <v>Do</v>
      </c>
      <c r="H8" s="23" t="str">
        <f aca="false">IF(H$7="","",CHOOSE(WEEKDAY(DATE($C$4,$C$3,H$7),2),"Mo","Di","Mi","Do","Fr","Sa","So"))</f>
        <v>Fr</v>
      </c>
      <c r="I8" s="23" t="str">
        <f aca="false">IF(I$7="","",CHOOSE(WEEKDAY(DATE($C$4,$C$3,I$7),2),"Mo","Di","Mi","Do","Fr","Sa","So"))</f>
        <v>Sa</v>
      </c>
      <c r="J8" s="23" t="str">
        <f aca="false">IF(J$7="","",CHOOSE(WEEKDAY(DATE($C$4,$C$3,J$7),2),"Mo","Di","Mi","Do","Fr","Sa","So"))</f>
        <v>So</v>
      </c>
      <c r="K8" s="23" t="str">
        <f aca="false">IF(K$7="","",CHOOSE(WEEKDAY(DATE($C$4,$C$3,K$7),2),"Mo","Di","Mi","Do","Fr","Sa","So"))</f>
        <v>Mo</v>
      </c>
      <c r="L8" s="23" t="str">
        <f aca="false">IF(L$7="","",CHOOSE(WEEKDAY(DATE($C$4,$C$3,L$7),2),"Mo","Di","Mi","Do","Fr","Sa","So"))</f>
        <v>Di</v>
      </c>
      <c r="M8" s="23" t="str">
        <f aca="false">IF(M$7="","",CHOOSE(WEEKDAY(DATE($C$4,$C$3,M$7),2),"Mo","Di","Mi","Do","Fr","Sa","So"))</f>
        <v>Mi</v>
      </c>
      <c r="N8" s="23" t="str">
        <f aca="false">IF(N$7="","",CHOOSE(WEEKDAY(DATE($C$4,$C$3,N$7),2),"Mo","Di","Mi","Do","Fr","Sa","So"))</f>
        <v>Do</v>
      </c>
      <c r="O8" s="23" t="str">
        <f aca="false">IF(O$7="","",CHOOSE(WEEKDAY(DATE($C$4,$C$3,O$7),2),"Mo","Di","Mi","Do","Fr","Sa","So"))</f>
        <v>Fr</v>
      </c>
      <c r="P8" s="23" t="str">
        <f aca="false">IF(P$7="","",CHOOSE(WEEKDAY(DATE($C$4,$C$3,P$7),2),"Mo","Di","Mi","Do","Fr","Sa","So"))</f>
        <v>Sa</v>
      </c>
      <c r="Q8" s="23" t="str">
        <f aca="false">IF(Q$7="","",CHOOSE(WEEKDAY(DATE($C$4,$C$3,Q$7),2),"Mo","Di","Mi","Do","Fr","Sa","So"))</f>
        <v>So</v>
      </c>
      <c r="R8" s="23" t="str">
        <f aca="false">IF(R$7="","",CHOOSE(WEEKDAY(DATE($C$4,$C$3,R$7),2),"Mo","Di","Mi","Do","Fr","Sa","So"))</f>
        <v>Mo</v>
      </c>
      <c r="S8" s="23" t="str">
        <f aca="false">IF(S$7="","",CHOOSE(WEEKDAY(DATE($C$4,$C$3,S$7),2),"Mo","Di","Mi","Do","Fr","Sa","So"))</f>
        <v>Di</v>
      </c>
      <c r="T8" s="23" t="str">
        <f aca="false">IF(T$7="","",CHOOSE(WEEKDAY(DATE($C$4,$C$3,T$7),2),"Mo","Di","Mi","Do","Fr","Sa","So"))</f>
        <v>Mi</v>
      </c>
      <c r="U8" s="23" t="str">
        <f aca="false">IF(U$7="","",CHOOSE(WEEKDAY(DATE($C$4,$C$3,U$7),2),"Mo","Di","Mi","Do","Fr","Sa","So"))</f>
        <v>Do</v>
      </c>
      <c r="V8" s="23" t="str">
        <f aca="false">IF(V$7="","",CHOOSE(WEEKDAY(DATE($C$4,$C$3,V$7),2),"Mo","Di","Mi","Do","Fr","Sa","So"))</f>
        <v>Fr</v>
      </c>
      <c r="W8" s="23" t="str">
        <f aca="false">IF(W$7="","",CHOOSE(WEEKDAY(DATE($C$4,$C$3,W$7),2),"Mo","Di","Mi","Do","Fr","Sa","So"))</f>
        <v>Sa</v>
      </c>
      <c r="X8" s="23" t="str">
        <f aca="false">IF(X$7="","",CHOOSE(WEEKDAY(DATE($C$4,$C$3,X$7),2),"Mo","Di","Mi","Do","Fr","Sa","So"))</f>
        <v>So</v>
      </c>
      <c r="Y8" s="23" t="str">
        <f aca="false">IF(Y$7="","",CHOOSE(WEEKDAY(DATE($C$4,$C$3,Y$7),2),"Mo","Di","Mi","Do","Fr","Sa","So"))</f>
        <v>Mo</v>
      </c>
      <c r="Z8" s="23" t="str">
        <f aca="false">IF(Z$7="","",CHOOSE(WEEKDAY(DATE($C$4,$C$3,Z$7),2),"Mo","Di","Mi","Do","Fr","Sa","So"))</f>
        <v>Di</v>
      </c>
      <c r="AA8" s="23" t="str">
        <f aca="false">IF(AA$7="","",CHOOSE(WEEKDAY(DATE($C$4,$C$3,AA$7),2),"Mo","Di","Mi","Do","Fr","Sa","So"))</f>
        <v>Mi</v>
      </c>
      <c r="AB8" s="23" t="str">
        <f aca="false">IF(AB$7="","",CHOOSE(WEEKDAY(DATE($C$4,$C$3,AB$7),2),"Mo","Di","Mi","Do","Fr","Sa","So"))</f>
        <v>Do</v>
      </c>
      <c r="AC8" s="23" t="str">
        <f aca="false">IF(AC$7="","",CHOOSE(WEEKDAY(DATE($C$4,$C$3,AC$7),2),"Mo","Di","Mi","Do","Fr","Sa","So"))</f>
        <v>Fr</v>
      </c>
      <c r="AD8" s="23" t="str">
        <f aca="false">IF(AD$7="","",CHOOSE(WEEKDAY(DATE($C$4,$C$3,AD$7),2),"Mo","Di","Mi","Do","Fr","Sa","So"))</f>
        <v>Sa</v>
      </c>
      <c r="AE8" s="23" t="str">
        <f aca="false">IF(AE$7="","",CHOOSE(WEEKDAY(DATE($C$4,$C$3,AE$7),2),"Mo","Di","Mi","Do","Fr","Sa","So"))</f>
        <v>So</v>
      </c>
      <c r="AF8" s="23" t="str">
        <f aca="false">IF(AF$7="","",CHOOSE(WEEKDAY(DATE($C$4,$C$3,AF$7),2),"Mo","Di","Mi","Do","Fr","Sa","So"))</f>
        <v>Mo</v>
      </c>
      <c r="AG8" s="23" t="str">
        <f aca="false">IF(AG$7="","",CHOOSE(WEEKDAY(DATE($C$4,$C$3,AG$7),2),"Mo","Di","Mi","Do","Fr","Sa","So"))</f>
        <v>Di</v>
      </c>
      <c r="AH8" s="23" t="str">
        <f aca="false">IF(AH$7="","",CHOOSE(WEEKDAY(DATE($C$4,$C$3,AH$7),2),"Mo","Di","Mi","Do","Fr","Sa","So"))</f>
        <v>Mi</v>
      </c>
      <c r="AI8" s="22"/>
      <c r="AJ8" s="22"/>
      <c r="AK8" s="22"/>
      <c r="AL8" s="22"/>
      <c r="AM8" s="22"/>
      <c r="AN8" s="22"/>
    </row>
    <row r="9" customFormat="false" ht="15.75" hidden="false" customHeight="true" outlineLevel="0" collapsed="false">
      <c r="A9" s="24" t="n">
        <v>1</v>
      </c>
      <c r="B9" s="25" t="s">
        <v>30</v>
      </c>
      <c r="C9" s="26" t="str">
        <f aca="false">IFERROR(VLOOKUP($B9,MA_Tabelle,2,FALSE()),"")</f>
        <v>Teamleitung</v>
      </c>
      <c r="D9" s="27" t="s">
        <v>8</v>
      </c>
      <c r="E9" s="27" t="s">
        <v>8</v>
      </c>
      <c r="F9" s="27" t="s">
        <v>8</v>
      </c>
      <c r="G9" s="27" t="s">
        <v>8</v>
      </c>
      <c r="H9" s="27" t="s">
        <v>8</v>
      </c>
      <c r="I9" s="27"/>
      <c r="J9" s="27"/>
      <c r="K9" s="27" t="s">
        <v>10</v>
      </c>
      <c r="L9" s="27" t="s">
        <v>10</v>
      </c>
      <c r="M9" s="27" t="s">
        <v>10</v>
      </c>
      <c r="N9" s="27" t="s">
        <v>10</v>
      </c>
      <c r="O9" s="27" t="s">
        <v>10</v>
      </c>
      <c r="P9" s="27"/>
      <c r="Q9" s="27"/>
      <c r="R9" s="27" t="s">
        <v>12</v>
      </c>
      <c r="S9" s="27" t="s">
        <v>12</v>
      </c>
      <c r="T9" s="27" t="s">
        <v>12</v>
      </c>
      <c r="U9" s="27" t="s">
        <v>12</v>
      </c>
      <c r="V9" s="27" t="s">
        <v>12</v>
      </c>
      <c r="W9" s="27"/>
      <c r="X9" s="27"/>
      <c r="Y9" s="27" t="s">
        <v>8</v>
      </c>
      <c r="Z9" s="27" t="s">
        <v>8</v>
      </c>
      <c r="AA9" s="27" t="s">
        <v>8</v>
      </c>
      <c r="AB9" s="27" t="s">
        <v>8</v>
      </c>
      <c r="AC9" s="27" t="s">
        <v>20</v>
      </c>
      <c r="AD9" s="27"/>
      <c r="AE9" s="27"/>
      <c r="AF9" s="27" t="s">
        <v>20</v>
      </c>
      <c r="AG9" s="27" t="s">
        <v>10</v>
      </c>
      <c r="AH9" s="27" t="s">
        <v>10</v>
      </c>
      <c r="AI9" s="28" t="n">
        <f aca="false">SUMPRODUCT(COUNTIF(D9:AH9,Dienst_Codes),Dienst_Stunden)</f>
        <v>168</v>
      </c>
      <c r="AJ9" s="29" t="n">
        <f aca="false">COUNTIF(D9:AH9,"U")</f>
        <v>0</v>
      </c>
      <c r="AK9" s="29" t="n">
        <f aca="false">COUNTIF(D9:AH9,"K")</f>
        <v>0</v>
      </c>
      <c r="AL9" s="30" t="n">
        <f aca="false">IFERROR(VLOOKUP($B9,MA_Tabelle,3,FALSE())/5*$AQ$4,0)</f>
        <v>168</v>
      </c>
      <c r="AM9" s="31" t="n">
        <f aca="false">AI9+(AJ9+AK9)*IFERROR(VLOOKUP($B9,MA_Tabelle,3,FALSE())/5,0)-AL9</f>
        <v>0</v>
      </c>
      <c r="AN9" s="32" t="n">
        <f aca="false">AI9*IFERROR(VLOOKUP($B9,MA_Tabelle,4,FALSE()),0)</f>
        <v>4032</v>
      </c>
    </row>
    <row r="10" customFormat="false" ht="15.75" hidden="false" customHeight="true" outlineLevel="0" collapsed="false">
      <c r="A10" s="33" t="n">
        <v>2</v>
      </c>
      <c r="B10" s="34" t="s">
        <v>31</v>
      </c>
      <c r="C10" s="35" t="str">
        <f aca="false">IFERROR(VLOOKUP($B10,MA_Tabelle,2,FALSE()),"")</f>
        <v>Fachkraft</v>
      </c>
      <c r="D10" s="27" t="s">
        <v>10</v>
      </c>
      <c r="E10" s="27" t="s">
        <v>10</v>
      </c>
      <c r="F10" s="27" t="s">
        <v>10</v>
      </c>
      <c r="G10" s="27" t="s">
        <v>10</v>
      </c>
      <c r="H10" s="27" t="s">
        <v>10</v>
      </c>
      <c r="I10" s="27"/>
      <c r="J10" s="27"/>
      <c r="K10" s="27" t="s">
        <v>12</v>
      </c>
      <c r="L10" s="27" t="s">
        <v>12</v>
      </c>
      <c r="M10" s="27" t="s">
        <v>12</v>
      </c>
      <c r="N10" s="27" t="s">
        <v>12</v>
      </c>
      <c r="O10" s="27" t="s">
        <v>12</v>
      </c>
      <c r="P10" s="27"/>
      <c r="Q10" s="27"/>
      <c r="R10" s="27" t="s">
        <v>16</v>
      </c>
      <c r="S10" s="27" t="s">
        <v>16</v>
      </c>
      <c r="T10" s="27" t="s">
        <v>16</v>
      </c>
      <c r="U10" s="27" t="s">
        <v>16</v>
      </c>
      <c r="V10" s="27" t="s">
        <v>16</v>
      </c>
      <c r="W10" s="27"/>
      <c r="X10" s="27"/>
      <c r="Y10" s="27" t="s">
        <v>10</v>
      </c>
      <c r="Z10" s="27" t="s">
        <v>10</v>
      </c>
      <c r="AA10" s="27" t="s">
        <v>10</v>
      </c>
      <c r="AB10" s="27" t="s">
        <v>10</v>
      </c>
      <c r="AC10" s="27" t="s">
        <v>20</v>
      </c>
      <c r="AD10" s="27"/>
      <c r="AE10" s="27"/>
      <c r="AF10" s="27" t="s">
        <v>20</v>
      </c>
      <c r="AG10" s="27" t="s">
        <v>12</v>
      </c>
      <c r="AH10" s="27" t="s">
        <v>12</v>
      </c>
      <c r="AI10" s="36" t="n">
        <f aca="false">SUMPRODUCT(COUNTIF(D10:AH10,Dienst_Codes),Dienst_Stunden)</f>
        <v>128</v>
      </c>
      <c r="AJ10" s="37" t="n">
        <f aca="false">COUNTIF(D10:AH10,"U")</f>
        <v>5</v>
      </c>
      <c r="AK10" s="37" t="n">
        <f aca="false">COUNTIF(D10:AH10,"K")</f>
        <v>0</v>
      </c>
      <c r="AL10" s="38" t="n">
        <f aca="false">IFERROR(VLOOKUP($B10,MA_Tabelle,3,FALSE())/5*$AQ$4,0)</f>
        <v>168</v>
      </c>
      <c r="AM10" s="39" t="n">
        <f aca="false">AI10+(AJ10+AK10)*IFERROR(VLOOKUP($B10,MA_Tabelle,3,FALSE())/5,0)-AL10</f>
        <v>0</v>
      </c>
      <c r="AN10" s="40" t="n">
        <f aca="false">AI10*IFERROR(VLOOKUP($B10,MA_Tabelle,4,FALSE()),0)</f>
        <v>2496</v>
      </c>
    </row>
    <row r="11" customFormat="false" ht="15.75" hidden="false" customHeight="true" outlineLevel="0" collapsed="false">
      <c r="A11" s="24" t="n">
        <v>3</v>
      </c>
      <c r="B11" s="25" t="s">
        <v>32</v>
      </c>
      <c r="C11" s="26" t="str">
        <f aca="false">IFERROR(VLOOKUP($B11,MA_Tabelle,2,FALSE()),"")</f>
        <v>Fachkraft</v>
      </c>
      <c r="D11" s="27" t="s">
        <v>12</v>
      </c>
      <c r="E11" s="27" t="s">
        <v>12</v>
      </c>
      <c r="F11" s="27" t="s">
        <v>12</v>
      </c>
      <c r="G11" s="27" t="s">
        <v>12</v>
      </c>
      <c r="H11" s="27" t="s">
        <v>12</v>
      </c>
      <c r="I11" s="27"/>
      <c r="J11" s="27"/>
      <c r="K11" s="27" t="s">
        <v>8</v>
      </c>
      <c r="L11" s="27" t="s">
        <v>8</v>
      </c>
      <c r="M11" s="27" t="s">
        <v>18</v>
      </c>
      <c r="N11" s="27" t="s">
        <v>8</v>
      </c>
      <c r="O11" s="27" t="s">
        <v>8</v>
      </c>
      <c r="P11" s="27"/>
      <c r="Q11" s="27"/>
      <c r="R11" s="27" t="s">
        <v>10</v>
      </c>
      <c r="S11" s="27" t="s">
        <v>10</v>
      </c>
      <c r="T11" s="27" t="s">
        <v>10</v>
      </c>
      <c r="U11" s="27" t="s">
        <v>10</v>
      </c>
      <c r="V11" s="27" t="s">
        <v>10</v>
      </c>
      <c r="W11" s="27"/>
      <c r="X11" s="27"/>
      <c r="Y11" s="27" t="s">
        <v>12</v>
      </c>
      <c r="Z11" s="27" t="s">
        <v>12</v>
      </c>
      <c r="AA11" s="27" t="s">
        <v>12</v>
      </c>
      <c r="AB11" s="27" t="s">
        <v>12</v>
      </c>
      <c r="AC11" s="27" t="s">
        <v>20</v>
      </c>
      <c r="AD11" s="27"/>
      <c r="AE11" s="27"/>
      <c r="AF11" s="27" t="s">
        <v>20</v>
      </c>
      <c r="AG11" s="27" t="s">
        <v>8</v>
      </c>
      <c r="AH11" s="27" t="s">
        <v>8</v>
      </c>
      <c r="AI11" s="28" t="n">
        <f aca="false">SUMPRODUCT(COUNTIF(D11:AH11,Dienst_Codes),Dienst_Stunden)</f>
        <v>160</v>
      </c>
      <c r="AJ11" s="29" t="n">
        <f aca="false">COUNTIF(D11:AH11,"U")</f>
        <v>0</v>
      </c>
      <c r="AK11" s="29" t="n">
        <f aca="false">COUNTIF(D11:AH11,"K")</f>
        <v>1</v>
      </c>
      <c r="AL11" s="30" t="n">
        <f aca="false">IFERROR(VLOOKUP($B11,MA_Tabelle,3,FALSE())/5*$AQ$4,0)</f>
        <v>168</v>
      </c>
      <c r="AM11" s="31" t="n">
        <f aca="false">AI11+(AJ11+AK11)*IFERROR(VLOOKUP($B11,MA_Tabelle,3,FALSE())/5,0)-AL11</f>
        <v>0</v>
      </c>
      <c r="AN11" s="32" t="n">
        <f aca="false">AI11*IFERROR(VLOOKUP($B11,MA_Tabelle,4,FALSE()),0)</f>
        <v>3120</v>
      </c>
    </row>
    <row r="12" customFormat="false" ht="15.75" hidden="false" customHeight="true" outlineLevel="0" collapsed="false">
      <c r="A12" s="33" t="n">
        <v>4</v>
      </c>
      <c r="B12" s="34" t="s">
        <v>33</v>
      </c>
      <c r="C12" s="35" t="str">
        <f aca="false">IFERROR(VLOOKUP($B12,MA_Tabelle,2,FALSE()),"")</f>
        <v>Mitarbeiter</v>
      </c>
      <c r="D12" s="27" t="s">
        <v>8</v>
      </c>
      <c r="E12" s="27" t="s">
        <v>8</v>
      </c>
      <c r="F12" s="27" t="s">
        <v>8</v>
      </c>
      <c r="G12" s="27" t="s">
        <v>8</v>
      </c>
      <c r="H12" s="27" t="s">
        <v>8</v>
      </c>
      <c r="I12" s="27"/>
      <c r="J12" s="27"/>
      <c r="K12" s="27" t="s">
        <v>10</v>
      </c>
      <c r="L12" s="27" t="s">
        <v>10</v>
      </c>
      <c r="M12" s="27" t="s">
        <v>10</v>
      </c>
      <c r="N12" s="27" t="s">
        <v>10</v>
      </c>
      <c r="O12" s="27" t="s">
        <v>10</v>
      </c>
      <c r="P12" s="27"/>
      <c r="Q12" s="27"/>
      <c r="R12" s="27" t="s">
        <v>12</v>
      </c>
      <c r="S12" s="27" t="s">
        <v>12</v>
      </c>
      <c r="T12" s="27" t="s">
        <v>12</v>
      </c>
      <c r="U12" s="27" t="s">
        <v>12</v>
      </c>
      <c r="V12" s="27" t="s">
        <v>12</v>
      </c>
      <c r="W12" s="27"/>
      <c r="X12" s="27"/>
      <c r="Y12" s="27" t="s">
        <v>8</v>
      </c>
      <c r="Z12" s="27" t="s">
        <v>8</v>
      </c>
      <c r="AA12" s="27" t="s">
        <v>8</v>
      </c>
      <c r="AB12" s="27" t="s">
        <v>8</v>
      </c>
      <c r="AC12" s="27" t="s">
        <v>20</v>
      </c>
      <c r="AD12" s="27"/>
      <c r="AE12" s="27"/>
      <c r="AF12" s="27" t="s">
        <v>20</v>
      </c>
      <c r="AG12" s="27" t="s">
        <v>10</v>
      </c>
      <c r="AH12" s="27" t="s">
        <v>10</v>
      </c>
      <c r="AI12" s="36" t="n">
        <f aca="false">SUMPRODUCT(COUNTIF(D12:AH12,Dienst_Codes),Dienst_Stunden)</f>
        <v>168</v>
      </c>
      <c r="AJ12" s="37" t="n">
        <f aca="false">COUNTIF(D12:AH12,"U")</f>
        <v>0</v>
      </c>
      <c r="AK12" s="37" t="n">
        <f aca="false">COUNTIF(D12:AH12,"K")</f>
        <v>0</v>
      </c>
      <c r="AL12" s="38" t="n">
        <f aca="false">IFERROR(VLOOKUP($B12,MA_Tabelle,3,FALSE())/5*$AQ$4,0)</f>
        <v>168</v>
      </c>
      <c r="AM12" s="39" t="n">
        <f aca="false">AI12+(AJ12+AK12)*IFERROR(VLOOKUP($B12,MA_Tabelle,3,FALSE())/5,0)-AL12</f>
        <v>0</v>
      </c>
      <c r="AN12" s="40" t="n">
        <f aca="false">AI12*IFERROR(VLOOKUP($B12,MA_Tabelle,4,FALSE()),0)</f>
        <v>2856</v>
      </c>
    </row>
    <row r="13" customFormat="false" ht="15.75" hidden="false" customHeight="true" outlineLevel="0" collapsed="false">
      <c r="A13" s="24" t="n">
        <v>5</v>
      </c>
      <c r="B13" s="25" t="s">
        <v>34</v>
      </c>
      <c r="C13" s="26" t="str">
        <f aca="false">IFERROR(VLOOKUP($B13,MA_Tabelle,2,FALSE()),"")</f>
        <v>Mitarbeiterin</v>
      </c>
      <c r="D13" s="27" t="s">
        <v>14</v>
      </c>
      <c r="E13" s="27" t="s">
        <v>14</v>
      </c>
      <c r="F13" s="27" t="s">
        <v>14</v>
      </c>
      <c r="G13" s="27" t="s">
        <v>14</v>
      </c>
      <c r="H13" s="27" t="s">
        <v>14</v>
      </c>
      <c r="I13" s="27"/>
      <c r="J13" s="27"/>
      <c r="K13" s="27" t="s">
        <v>14</v>
      </c>
      <c r="L13" s="27" t="s">
        <v>14</v>
      </c>
      <c r="M13" s="27" t="s">
        <v>14</v>
      </c>
      <c r="N13" s="27" t="s">
        <v>14</v>
      </c>
      <c r="O13" s="27" t="s">
        <v>14</v>
      </c>
      <c r="P13" s="27"/>
      <c r="Q13" s="27"/>
      <c r="R13" s="27" t="s">
        <v>14</v>
      </c>
      <c r="S13" s="27" t="s">
        <v>14</v>
      </c>
      <c r="T13" s="27" t="s">
        <v>14</v>
      </c>
      <c r="U13" s="27" t="s">
        <v>14</v>
      </c>
      <c r="V13" s="27" t="s">
        <v>14</v>
      </c>
      <c r="W13" s="27"/>
      <c r="X13" s="27"/>
      <c r="Y13" s="27" t="s">
        <v>14</v>
      </c>
      <c r="Z13" s="27" t="s">
        <v>14</v>
      </c>
      <c r="AA13" s="27" t="s">
        <v>14</v>
      </c>
      <c r="AB13" s="27" t="s">
        <v>14</v>
      </c>
      <c r="AC13" s="27" t="s">
        <v>20</v>
      </c>
      <c r="AD13" s="27"/>
      <c r="AE13" s="27"/>
      <c r="AF13" s="27" t="s">
        <v>20</v>
      </c>
      <c r="AG13" s="27" t="s">
        <v>14</v>
      </c>
      <c r="AH13" s="27" t="s">
        <v>14</v>
      </c>
      <c r="AI13" s="28" t="n">
        <f aca="false">SUMPRODUCT(COUNTIF(D13:AH13,Dienst_Codes),Dienst_Stunden)</f>
        <v>126</v>
      </c>
      <c r="AJ13" s="29" t="n">
        <f aca="false">COUNTIF(D13:AH13,"U")</f>
        <v>0</v>
      </c>
      <c r="AK13" s="29" t="n">
        <f aca="false">COUNTIF(D13:AH13,"K")</f>
        <v>0</v>
      </c>
      <c r="AL13" s="30" t="n">
        <f aca="false">IFERROR(VLOOKUP($B13,MA_Tabelle,3,FALSE())/5*$AQ$4,0)</f>
        <v>126</v>
      </c>
      <c r="AM13" s="31" t="n">
        <f aca="false">AI13+(AJ13+AK13)*IFERROR(VLOOKUP($B13,MA_Tabelle,3,FALSE())/5,0)-AL13</f>
        <v>0</v>
      </c>
      <c r="AN13" s="32" t="n">
        <f aca="false">AI13*IFERROR(VLOOKUP($B13,MA_Tabelle,4,FALSE()),0)</f>
        <v>2079</v>
      </c>
    </row>
    <row r="14" customFormat="false" ht="15.75" hidden="false" customHeight="true" outlineLevel="0" collapsed="false">
      <c r="A14" s="33" t="n">
        <v>6</v>
      </c>
      <c r="B14" s="34" t="s">
        <v>35</v>
      </c>
      <c r="C14" s="35" t="str">
        <f aca="false">IFERROR(VLOOKUP($B14,MA_Tabelle,2,FALSE()),"")</f>
        <v>Mitarbeiter</v>
      </c>
      <c r="D14" s="27" t="s">
        <v>10</v>
      </c>
      <c r="E14" s="27" t="s">
        <v>10</v>
      </c>
      <c r="F14" s="27" t="s">
        <v>10</v>
      </c>
      <c r="G14" s="27" t="s">
        <v>14</v>
      </c>
      <c r="H14" s="27" t="s">
        <v>10</v>
      </c>
      <c r="I14" s="27"/>
      <c r="J14" s="27"/>
      <c r="K14" s="27" t="s">
        <v>12</v>
      </c>
      <c r="L14" s="27" t="s">
        <v>12</v>
      </c>
      <c r="M14" s="27" t="s">
        <v>12</v>
      </c>
      <c r="N14" s="27" t="s">
        <v>14</v>
      </c>
      <c r="O14" s="27" t="s">
        <v>12</v>
      </c>
      <c r="P14" s="27"/>
      <c r="Q14" s="27"/>
      <c r="R14" s="27" t="s">
        <v>8</v>
      </c>
      <c r="S14" s="27" t="s">
        <v>8</v>
      </c>
      <c r="T14" s="27" t="s">
        <v>8</v>
      </c>
      <c r="U14" s="27" t="s">
        <v>8</v>
      </c>
      <c r="V14" s="27" t="s">
        <v>8</v>
      </c>
      <c r="W14" s="27"/>
      <c r="X14" s="27"/>
      <c r="Y14" s="27" t="s">
        <v>10</v>
      </c>
      <c r="Z14" s="27" t="s">
        <v>10</v>
      </c>
      <c r="AA14" s="27" t="s">
        <v>10</v>
      </c>
      <c r="AB14" s="27" t="s">
        <v>10</v>
      </c>
      <c r="AC14" s="27" t="s">
        <v>20</v>
      </c>
      <c r="AD14" s="27"/>
      <c r="AE14" s="27"/>
      <c r="AF14" s="27" t="s">
        <v>20</v>
      </c>
      <c r="AG14" s="27" t="s">
        <v>12</v>
      </c>
      <c r="AH14" s="27" t="s">
        <v>12</v>
      </c>
      <c r="AI14" s="36" t="n">
        <f aca="false">SUMPRODUCT(COUNTIF(D14:AH14,Dienst_Codes),Dienst_Stunden)</f>
        <v>164</v>
      </c>
      <c r="AJ14" s="37" t="n">
        <f aca="false">COUNTIF(D14:AH14,"U")</f>
        <v>0</v>
      </c>
      <c r="AK14" s="37" t="n">
        <f aca="false">COUNTIF(D14:AH14,"K")</f>
        <v>0</v>
      </c>
      <c r="AL14" s="38" t="n">
        <f aca="false">IFERROR(VLOOKUP($B14,MA_Tabelle,3,FALSE())/5*$AQ$4,0)</f>
        <v>168</v>
      </c>
      <c r="AM14" s="39" t="n">
        <f aca="false">AI14+(AJ14+AK14)*IFERROR(VLOOKUP($B14,MA_Tabelle,3,FALSE())/5,0)-AL14</f>
        <v>-4</v>
      </c>
      <c r="AN14" s="40" t="n">
        <f aca="false">AI14*IFERROR(VLOOKUP($B14,MA_Tabelle,4,FALSE()),0)</f>
        <v>2788</v>
      </c>
    </row>
    <row r="15" customFormat="false" ht="15.75" hidden="false" customHeight="true" outlineLevel="0" collapsed="false">
      <c r="A15" s="24" t="n">
        <v>7</v>
      </c>
      <c r="B15" s="25" t="s">
        <v>36</v>
      </c>
      <c r="C15" s="26" t="str">
        <f aca="false">IFERROR(VLOOKUP($B15,MA_Tabelle,2,FALSE()),"")</f>
        <v>Aushilfe</v>
      </c>
      <c r="D15" s="27"/>
      <c r="E15" s="27" t="s">
        <v>14</v>
      </c>
      <c r="F15" s="27"/>
      <c r="G15" s="27" t="s">
        <v>14</v>
      </c>
      <c r="H15" s="27"/>
      <c r="I15" s="27" t="s">
        <v>8</v>
      </c>
      <c r="J15" s="27"/>
      <c r="K15" s="27"/>
      <c r="L15" s="27" t="s">
        <v>14</v>
      </c>
      <c r="M15" s="27"/>
      <c r="N15" s="27" t="s">
        <v>14</v>
      </c>
      <c r="O15" s="27"/>
      <c r="P15" s="27" t="s">
        <v>8</v>
      </c>
      <c r="Q15" s="27"/>
      <c r="R15" s="27"/>
      <c r="S15" s="27" t="s">
        <v>14</v>
      </c>
      <c r="T15" s="27"/>
      <c r="U15" s="27" t="s">
        <v>14</v>
      </c>
      <c r="V15" s="27"/>
      <c r="W15" s="27" t="s">
        <v>8</v>
      </c>
      <c r="X15" s="27"/>
      <c r="Y15" s="27"/>
      <c r="Z15" s="27" t="s">
        <v>14</v>
      </c>
      <c r="AA15" s="27"/>
      <c r="AB15" s="27" t="s">
        <v>14</v>
      </c>
      <c r="AC15" s="27" t="s">
        <v>20</v>
      </c>
      <c r="AD15" s="27" t="s">
        <v>8</v>
      </c>
      <c r="AE15" s="27"/>
      <c r="AF15" s="27" t="s">
        <v>20</v>
      </c>
      <c r="AG15" s="27" t="s">
        <v>14</v>
      </c>
      <c r="AH15" s="27"/>
      <c r="AI15" s="28" t="n">
        <f aca="false">SUMPRODUCT(COUNTIF(D15:AH15,Dienst_Codes),Dienst_Stunden)</f>
        <v>86</v>
      </c>
      <c r="AJ15" s="29" t="n">
        <f aca="false">COUNTIF(D15:AH15,"U")</f>
        <v>0</v>
      </c>
      <c r="AK15" s="29" t="n">
        <f aca="false">COUNTIF(D15:AH15,"K")</f>
        <v>0</v>
      </c>
      <c r="AL15" s="30" t="n">
        <f aca="false">IFERROR(VLOOKUP($B15,MA_Tabelle,3,FALSE())/5*$AQ$4,0)</f>
        <v>84</v>
      </c>
      <c r="AM15" s="31" t="n">
        <f aca="false">AI15+(AJ15+AK15)*IFERROR(VLOOKUP($B15,MA_Tabelle,3,FALSE())/5,0)-AL15</f>
        <v>2</v>
      </c>
      <c r="AN15" s="32" t="n">
        <f aca="false">AI15*IFERROR(VLOOKUP($B15,MA_Tabelle,4,FALSE()),0)</f>
        <v>1204</v>
      </c>
    </row>
    <row r="16" customFormat="false" ht="15.75" hidden="false" customHeight="true" outlineLevel="0" collapsed="false">
      <c r="A16" s="33" t="n">
        <v>8</v>
      </c>
      <c r="B16" s="34" t="s">
        <v>37</v>
      </c>
      <c r="C16" s="35" t="str">
        <f aca="false">IFERROR(VLOOKUP($B16,MA_Tabelle,2,FALSE()),"")</f>
        <v>Auszubildender</v>
      </c>
      <c r="D16" s="27" t="s">
        <v>12</v>
      </c>
      <c r="E16" s="27" t="s">
        <v>12</v>
      </c>
      <c r="F16" s="27" t="s">
        <v>12</v>
      </c>
      <c r="G16" s="27" t="s">
        <v>12</v>
      </c>
      <c r="H16" s="27" t="s">
        <v>12</v>
      </c>
      <c r="I16" s="27"/>
      <c r="J16" s="27"/>
      <c r="K16" s="27" t="s">
        <v>8</v>
      </c>
      <c r="L16" s="27" t="s">
        <v>8</v>
      </c>
      <c r="M16" s="27" t="s">
        <v>8</v>
      </c>
      <c r="N16" s="27" t="s">
        <v>8</v>
      </c>
      <c r="O16" s="27" t="s">
        <v>8</v>
      </c>
      <c r="P16" s="27"/>
      <c r="Q16" s="27"/>
      <c r="R16" s="27" t="s">
        <v>10</v>
      </c>
      <c r="S16" s="27" t="s">
        <v>10</v>
      </c>
      <c r="T16" s="27" t="s">
        <v>10</v>
      </c>
      <c r="U16" s="27" t="s">
        <v>10</v>
      </c>
      <c r="V16" s="27" t="s">
        <v>10</v>
      </c>
      <c r="W16" s="27"/>
      <c r="X16" s="27"/>
      <c r="Y16" s="27" t="s">
        <v>12</v>
      </c>
      <c r="Z16" s="27" t="s">
        <v>12</v>
      </c>
      <c r="AA16" s="27" t="s">
        <v>12</v>
      </c>
      <c r="AB16" s="27" t="s">
        <v>12</v>
      </c>
      <c r="AC16" s="27" t="s">
        <v>20</v>
      </c>
      <c r="AD16" s="27"/>
      <c r="AE16" s="27"/>
      <c r="AF16" s="27" t="s">
        <v>20</v>
      </c>
      <c r="AG16" s="27" t="s">
        <v>8</v>
      </c>
      <c r="AH16" s="27" t="s">
        <v>8</v>
      </c>
      <c r="AI16" s="36" t="n">
        <f aca="false">SUMPRODUCT(COUNTIF(D16:AH16,Dienst_Codes),Dienst_Stunden)</f>
        <v>168</v>
      </c>
      <c r="AJ16" s="37" t="n">
        <f aca="false">COUNTIF(D16:AH16,"U")</f>
        <v>0</v>
      </c>
      <c r="AK16" s="37" t="n">
        <f aca="false">COUNTIF(D16:AH16,"K")</f>
        <v>0</v>
      </c>
      <c r="AL16" s="38" t="n">
        <f aca="false">IFERROR(VLOOKUP($B16,MA_Tabelle,3,FALSE())/5*$AQ$4,0)</f>
        <v>168</v>
      </c>
      <c r="AM16" s="39" t="n">
        <f aca="false">AI16+(AJ16+AK16)*IFERROR(VLOOKUP($B16,MA_Tabelle,3,FALSE())/5,0)-AL16</f>
        <v>0</v>
      </c>
      <c r="AN16" s="40" t="n">
        <f aca="false">AI16*IFERROR(VLOOKUP($B16,MA_Tabelle,4,FALSE()),0)</f>
        <v>1428</v>
      </c>
    </row>
    <row r="17" customFormat="false" ht="18" hidden="false" customHeight="true" outlineLevel="0" collapsed="false">
      <c r="A17" s="41" t="s">
        <v>38</v>
      </c>
      <c r="B17" s="41"/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3" t="n">
        <f aca="false">SUM(AI9:AI16)</f>
        <v>1168</v>
      </c>
      <c r="AJ17" s="44" t="n">
        <f aca="false">SUM(AJ9:AJ16)</f>
        <v>5</v>
      </c>
      <c r="AK17" s="44" t="n">
        <f aca="false">SUM(AK9:AK16)</f>
        <v>1</v>
      </c>
      <c r="AL17" s="43" t="n">
        <f aca="false">SUM(AL9:AL16)</f>
        <v>1218</v>
      </c>
      <c r="AM17" s="45" t="n">
        <f aca="false">SUM(AM9:AM16)</f>
        <v>-2</v>
      </c>
      <c r="AN17" s="46" t="n">
        <f aca="false">SUM(AN9:AN16)</f>
        <v>20003</v>
      </c>
    </row>
    <row r="18" customFormat="false" ht="15.75" hidden="false" customHeight="true" outlineLevel="0" collapsed="false">
      <c r="A18" s="10" t="s">
        <v>39</v>
      </c>
      <c r="B18" s="10"/>
      <c r="C18" s="10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</row>
    <row r="19" customFormat="false" ht="15" hidden="false" customHeight="true" outlineLevel="0" collapsed="false">
      <c r="A19" s="48" t="s">
        <v>40</v>
      </c>
      <c r="B19" s="48"/>
      <c r="C19" s="48"/>
      <c r="D19" s="49" t="n">
        <f aca="false">COUNTIF(D$9:D$16,"F")</f>
        <v>2</v>
      </c>
      <c r="E19" s="49" t="n">
        <f aca="false">COUNTIF(E$9:E$16,"F")</f>
        <v>2</v>
      </c>
      <c r="F19" s="49" t="n">
        <f aca="false">COUNTIF(F$9:F$16,"F")</f>
        <v>2</v>
      </c>
      <c r="G19" s="49" t="n">
        <f aca="false">COUNTIF(G$9:G$16,"F")</f>
        <v>2</v>
      </c>
      <c r="H19" s="49" t="n">
        <f aca="false">COUNTIF(H$9:H$16,"F")</f>
        <v>2</v>
      </c>
      <c r="I19" s="49" t="n">
        <f aca="false">COUNTIF(I$9:I$16,"F")</f>
        <v>1</v>
      </c>
      <c r="J19" s="49" t="n">
        <f aca="false">COUNTIF(J$9:J$16,"F")</f>
        <v>0</v>
      </c>
      <c r="K19" s="49" t="n">
        <f aca="false">COUNTIF(K$9:K$16,"F")</f>
        <v>2</v>
      </c>
      <c r="L19" s="49" t="n">
        <f aca="false">COUNTIF(L$9:L$16,"F")</f>
        <v>2</v>
      </c>
      <c r="M19" s="49" t="n">
        <f aca="false">COUNTIF(M$9:M$16,"F")</f>
        <v>1</v>
      </c>
      <c r="N19" s="49" t="n">
        <f aca="false">COUNTIF(N$9:N$16,"F")</f>
        <v>2</v>
      </c>
      <c r="O19" s="49" t="n">
        <f aca="false">COUNTIF(O$9:O$16,"F")</f>
        <v>2</v>
      </c>
      <c r="P19" s="49" t="n">
        <f aca="false">COUNTIF(P$9:P$16,"F")</f>
        <v>1</v>
      </c>
      <c r="Q19" s="49" t="n">
        <f aca="false">COUNTIF(Q$9:Q$16,"F")</f>
        <v>0</v>
      </c>
      <c r="R19" s="49" t="n">
        <f aca="false">COUNTIF(R$9:R$16,"F")</f>
        <v>1</v>
      </c>
      <c r="S19" s="49" t="n">
        <f aca="false">COUNTIF(S$9:S$16,"F")</f>
        <v>1</v>
      </c>
      <c r="T19" s="49" t="n">
        <f aca="false">COUNTIF(T$9:T$16,"F")</f>
        <v>1</v>
      </c>
      <c r="U19" s="49" t="n">
        <f aca="false">COUNTIF(U$9:U$16,"F")</f>
        <v>1</v>
      </c>
      <c r="V19" s="49" t="n">
        <f aca="false">COUNTIF(V$9:V$16,"F")</f>
        <v>1</v>
      </c>
      <c r="W19" s="49" t="n">
        <f aca="false">COUNTIF(W$9:W$16,"F")</f>
        <v>1</v>
      </c>
      <c r="X19" s="49" t="n">
        <f aca="false">COUNTIF(X$9:X$16,"F")</f>
        <v>0</v>
      </c>
      <c r="Y19" s="49" t="n">
        <f aca="false">COUNTIF(Y$9:Y$16,"F")</f>
        <v>2</v>
      </c>
      <c r="Z19" s="49" t="n">
        <f aca="false">COUNTIF(Z$9:Z$16,"F")</f>
        <v>2</v>
      </c>
      <c r="AA19" s="49" t="n">
        <f aca="false">COUNTIF(AA$9:AA$16,"F")</f>
        <v>2</v>
      </c>
      <c r="AB19" s="49" t="n">
        <f aca="false">COUNTIF(AB$9:AB$16,"F")</f>
        <v>2</v>
      </c>
      <c r="AC19" s="49" t="n">
        <f aca="false">COUNTIF(AC$9:AC$16,"F")</f>
        <v>0</v>
      </c>
      <c r="AD19" s="49" t="n">
        <f aca="false">COUNTIF(AD$9:AD$16,"F")</f>
        <v>1</v>
      </c>
      <c r="AE19" s="49" t="n">
        <f aca="false">COUNTIF(AE$9:AE$16,"F")</f>
        <v>0</v>
      </c>
      <c r="AF19" s="49" t="n">
        <f aca="false">COUNTIF(AF$9:AF$16,"F")</f>
        <v>0</v>
      </c>
      <c r="AG19" s="49" t="n">
        <f aca="false">COUNTIF(AG$9:AG$16,"F")</f>
        <v>2</v>
      </c>
      <c r="AH19" s="49" t="n">
        <f aca="false">COUNTIF(AH$9:AH$16,"F")</f>
        <v>2</v>
      </c>
      <c r="AI19" s="50" t="n">
        <f aca="false">SUM(D19:AH19)</f>
        <v>40</v>
      </c>
      <c r="AJ19" s="51"/>
      <c r="AK19" s="51"/>
      <c r="AL19" s="51"/>
      <c r="AM19" s="51"/>
      <c r="AN19" s="51"/>
    </row>
    <row r="20" customFormat="false" ht="15" hidden="false" customHeight="true" outlineLevel="0" collapsed="false">
      <c r="A20" s="52" t="s">
        <v>41</v>
      </c>
      <c r="B20" s="52"/>
      <c r="C20" s="52"/>
      <c r="D20" s="49" t="n">
        <f aca="false">COUNTIF(D$9:D$16,"S")</f>
        <v>2</v>
      </c>
      <c r="E20" s="49" t="n">
        <f aca="false">COUNTIF(E$9:E$16,"S")</f>
        <v>2</v>
      </c>
      <c r="F20" s="49" t="n">
        <f aca="false">COUNTIF(F$9:F$16,"S")</f>
        <v>2</v>
      </c>
      <c r="G20" s="49" t="n">
        <f aca="false">COUNTIF(G$9:G$16,"S")</f>
        <v>1</v>
      </c>
      <c r="H20" s="49" t="n">
        <f aca="false">COUNTIF(H$9:H$16,"S")</f>
        <v>2</v>
      </c>
      <c r="I20" s="49" t="n">
        <f aca="false">COUNTIF(I$9:I$16,"S")</f>
        <v>0</v>
      </c>
      <c r="J20" s="49" t="n">
        <f aca="false">COUNTIF(J$9:J$16,"S")</f>
        <v>0</v>
      </c>
      <c r="K20" s="49" t="n">
        <f aca="false">COUNTIF(K$9:K$16,"S")</f>
        <v>2</v>
      </c>
      <c r="L20" s="49" t="n">
        <f aca="false">COUNTIF(L$9:L$16,"S")</f>
        <v>2</v>
      </c>
      <c r="M20" s="49" t="n">
        <f aca="false">COUNTIF(M$9:M$16,"S")</f>
        <v>2</v>
      </c>
      <c r="N20" s="49" t="n">
        <f aca="false">COUNTIF(N$9:N$16,"S")</f>
        <v>2</v>
      </c>
      <c r="O20" s="49" t="n">
        <f aca="false">COUNTIF(O$9:O$16,"S")</f>
        <v>2</v>
      </c>
      <c r="P20" s="49" t="n">
        <f aca="false">COUNTIF(P$9:P$16,"S")</f>
        <v>0</v>
      </c>
      <c r="Q20" s="49" t="n">
        <f aca="false">COUNTIF(Q$9:Q$16,"S")</f>
        <v>0</v>
      </c>
      <c r="R20" s="49" t="n">
        <f aca="false">COUNTIF(R$9:R$16,"S")</f>
        <v>2</v>
      </c>
      <c r="S20" s="49" t="n">
        <f aca="false">COUNTIF(S$9:S$16,"S")</f>
        <v>2</v>
      </c>
      <c r="T20" s="49" t="n">
        <f aca="false">COUNTIF(T$9:T$16,"S")</f>
        <v>2</v>
      </c>
      <c r="U20" s="49" t="n">
        <f aca="false">COUNTIF(U$9:U$16,"S")</f>
        <v>2</v>
      </c>
      <c r="V20" s="49" t="n">
        <f aca="false">COUNTIF(V$9:V$16,"S")</f>
        <v>2</v>
      </c>
      <c r="W20" s="49" t="n">
        <f aca="false">COUNTIF(W$9:W$16,"S")</f>
        <v>0</v>
      </c>
      <c r="X20" s="49" t="n">
        <f aca="false">COUNTIF(X$9:X$16,"S")</f>
        <v>0</v>
      </c>
      <c r="Y20" s="49" t="n">
        <f aca="false">COUNTIF(Y$9:Y$16,"S")</f>
        <v>2</v>
      </c>
      <c r="Z20" s="49" t="n">
        <f aca="false">COUNTIF(Z$9:Z$16,"S")</f>
        <v>2</v>
      </c>
      <c r="AA20" s="49" t="n">
        <f aca="false">COUNTIF(AA$9:AA$16,"S")</f>
        <v>2</v>
      </c>
      <c r="AB20" s="49" t="n">
        <f aca="false">COUNTIF(AB$9:AB$16,"S")</f>
        <v>2</v>
      </c>
      <c r="AC20" s="49" t="n">
        <f aca="false">COUNTIF(AC$9:AC$16,"S")</f>
        <v>0</v>
      </c>
      <c r="AD20" s="49" t="n">
        <f aca="false">COUNTIF(AD$9:AD$16,"S")</f>
        <v>0</v>
      </c>
      <c r="AE20" s="49" t="n">
        <f aca="false">COUNTIF(AE$9:AE$16,"S")</f>
        <v>0</v>
      </c>
      <c r="AF20" s="49" t="n">
        <f aca="false">COUNTIF(AF$9:AF$16,"S")</f>
        <v>0</v>
      </c>
      <c r="AG20" s="49" t="n">
        <f aca="false">COUNTIF(AG$9:AG$16,"S")</f>
        <v>2</v>
      </c>
      <c r="AH20" s="49" t="n">
        <f aca="false">COUNTIF(AH$9:AH$16,"S")</f>
        <v>2</v>
      </c>
      <c r="AI20" s="50" t="n">
        <f aca="false">SUM(D20:AH20)</f>
        <v>41</v>
      </c>
      <c r="AJ20" s="51"/>
      <c r="AK20" s="51"/>
      <c r="AL20" s="51"/>
      <c r="AM20" s="51"/>
      <c r="AN20" s="51"/>
    </row>
    <row r="21" customFormat="false" ht="15" hidden="false" customHeight="true" outlineLevel="0" collapsed="false">
      <c r="A21" s="53" t="s">
        <v>42</v>
      </c>
      <c r="B21" s="53"/>
      <c r="C21" s="53"/>
      <c r="D21" s="49" t="n">
        <f aca="false">COUNTIF(D$9:D$16,"N")</f>
        <v>2</v>
      </c>
      <c r="E21" s="49" t="n">
        <f aca="false">COUNTIF(E$9:E$16,"N")</f>
        <v>2</v>
      </c>
      <c r="F21" s="49" t="n">
        <f aca="false">COUNTIF(F$9:F$16,"N")</f>
        <v>2</v>
      </c>
      <c r="G21" s="49" t="n">
        <f aca="false">COUNTIF(G$9:G$16,"N")</f>
        <v>2</v>
      </c>
      <c r="H21" s="49" t="n">
        <f aca="false">COUNTIF(H$9:H$16,"N")</f>
        <v>2</v>
      </c>
      <c r="I21" s="49" t="n">
        <f aca="false">COUNTIF(I$9:I$16,"N")</f>
        <v>0</v>
      </c>
      <c r="J21" s="49" t="n">
        <f aca="false">COUNTIF(J$9:J$16,"N")</f>
        <v>0</v>
      </c>
      <c r="K21" s="49" t="n">
        <f aca="false">COUNTIF(K$9:K$16,"N")</f>
        <v>2</v>
      </c>
      <c r="L21" s="49" t="n">
        <f aca="false">COUNTIF(L$9:L$16,"N")</f>
        <v>2</v>
      </c>
      <c r="M21" s="49" t="n">
        <f aca="false">COUNTIF(M$9:M$16,"N")</f>
        <v>2</v>
      </c>
      <c r="N21" s="49" t="n">
        <f aca="false">COUNTIF(N$9:N$16,"N")</f>
        <v>1</v>
      </c>
      <c r="O21" s="49" t="n">
        <f aca="false">COUNTIF(O$9:O$16,"N")</f>
        <v>2</v>
      </c>
      <c r="P21" s="49" t="n">
        <f aca="false">COUNTIF(P$9:P$16,"N")</f>
        <v>0</v>
      </c>
      <c r="Q21" s="49" t="n">
        <f aca="false">COUNTIF(Q$9:Q$16,"N")</f>
        <v>0</v>
      </c>
      <c r="R21" s="49" t="n">
        <f aca="false">COUNTIF(R$9:R$16,"N")</f>
        <v>2</v>
      </c>
      <c r="S21" s="49" t="n">
        <f aca="false">COUNTIF(S$9:S$16,"N")</f>
        <v>2</v>
      </c>
      <c r="T21" s="49" t="n">
        <f aca="false">COUNTIF(T$9:T$16,"N")</f>
        <v>2</v>
      </c>
      <c r="U21" s="49" t="n">
        <f aca="false">COUNTIF(U$9:U$16,"N")</f>
        <v>2</v>
      </c>
      <c r="V21" s="49" t="n">
        <f aca="false">COUNTIF(V$9:V$16,"N")</f>
        <v>2</v>
      </c>
      <c r="W21" s="49" t="n">
        <f aca="false">COUNTIF(W$9:W$16,"N")</f>
        <v>0</v>
      </c>
      <c r="X21" s="49" t="n">
        <f aca="false">COUNTIF(X$9:X$16,"N")</f>
        <v>0</v>
      </c>
      <c r="Y21" s="49" t="n">
        <f aca="false">COUNTIF(Y$9:Y$16,"N")</f>
        <v>2</v>
      </c>
      <c r="Z21" s="49" t="n">
        <f aca="false">COUNTIF(Z$9:Z$16,"N")</f>
        <v>2</v>
      </c>
      <c r="AA21" s="49" t="n">
        <f aca="false">COUNTIF(AA$9:AA$16,"N")</f>
        <v>2</v>
      </c>
      <c r="AB21" s="49" t="n">
        <f aca="false">COUNTIF(AB$9:AB$16,"N")</f>
        <v>2</v>
      </c>
      <c r="AC21" s="49" t="n">
        <f aca="false">COUNTIF(AC$9:AC$16,"N")</f>
        <v>0</v>
      </c>
      <c r="AD21" s="49" t="n">
        <f aca="false">COUNTIF(AD$9:AD$16,"N")</f>
        <v>0</v>
      </c>
      <c r="AE21" s="49" t="n">
        <f aca="false">COUNTIF(AE$9:AE$16,"N")</f>
        <v>0</v>
      </c>
      <c r="AF21" s="49" t="n">
        <f aca="false">COUNTIF(AF$9:AF$16,"N")</f>
        <v>0</v>
      </c>
      <c r="AG21" s="49" t="n">
        <f aca="false">COUNTIF(AG$9:AG$16,"N")</f>
        <v>2</v>
      </c>
      <c r="AH21" s="49" t="n">
        <f aca="false">COUNTIF(AH$9:AH$16,"N")</f>
        <v>2</v>
      </c>
      <c r="AI21" s="50" t="n">
        <f aca="false">SUM(D21:AH21)</f>
        <v>41</v>
      </c>
      <c r="AJ21" s="51"/>
      <c r="AK21" s="51"/>
      <c r="AL21" s="51"/>
      <c r="AM21" s="51"/>
      <c r="AN21" s="51"/>
    </row>
    <row r="22" customFormat="false" ht="15" hidden="false" customHeight="true" outlineLevel="0" collapsed="false">
      <c r="A22" s="54" t="s">
        <v>43</v>
      </c>
      <c r="B22" s="54"/>
      <c r="C22" s="54"/>
      <c r="D22" s="49" t="n">
        <f aca="false">COUNTIF(D$9:D$16,"Z")</f>
        <v>1</v>
      </c>
      <c r="E22" s="49" t="n">
        <f aca="false">COUNTIF(E$9:E$16,"Z")</f>
        <v>2</v>
      </c>
      <c r="F22" s="49" t="n">
        <f aca="false">COUNTIF(F$9:F$16,"Z")</f>
        <v>1</v>
      </c>
      <c r="G22" s="49" t="n">
        <f aca="false">COUNTIF(G$9:G$16,"Z")</f>
        <v>3</v>
      </c>
      <c r="H22" s="49" t="n">
        <f aca="false">COUNTIF(H$9:H$16,"Z")</f>
        <v>1</v>
      </c>
      <c r="I22" s="49" t="n">
        <f aca="false">COUNTIF(I$9:I$16,"Z")</f>
        <v>0</v>
      </c>
      <c r="J22" s="49" t="n">
        <f aca="false">COUNTIF(J$9:J$16,"Z")</f>
        <v>0</v>
      </c>
      <c r="K22" s="49" t="n">
        <f aca="false">COUNTIF(K$9:K$16,"Z")</f>
        <v>1</v>
      </c>
      <c r="L22" s="49" t="n">
        <f aca="false">COUNTIF(L$9:L$16,"Z")</f>
        <v>2</v>
      </c>
      <c r="M22" s="49" t="n">
        <f aca="false">COUNTIF(M$9:M$16,"Z")</f>
        <v>1</v>
      </c>
      <c r="N22" s="49" t="n">
        <f aca="false">COUNTIF(N$9:N$16,"Z")</f>
        <v>3</v>
      </c>
      <c r="O22" s="49" t="n">
        <f aca="false">COUNTIF(O$9:O$16,"Z")</f>
        <v>1</v>
      </c>
      <c r="P22" s="49" t="n">
        <f aca="false">COUNTIF(P$9:P$16,"Z")</f>
        <v>0</v>
      </c>
      <c r="Q22" s="49" t="n">
        <f aca="false">COUNTIF(Q$9:Q$16,"Z")</f>
        <v>0</v>
      </c>
      <c r="R22" s="49" t="n">
        <f aca="false">COUNTIF(R$9:R$16,"Z")</f>
        <v>1</v>
      </c>
      <c r="S22" s="49" t="n">
        <f aca="false">COUNTIF(S$9:S$16,"Z")</f>
        <v>2</v>
      </c>
      <c r="T22" s="49" t="n">
        <f aca="false">COUNTIF(T$9:T$16,"Z")</f>
        <v>1</v>
      </c>
      <c r="U22" s="49" t="n">
        <f aca="false">COUNTIF(U$9:U$16,"Z")</f>
        <v>2</v>
      </c>
      <c r="V22" s="49" t="n">
        <f aca="false">COUNTIF(V$9:V$16,"Z")</f>
        <v>1</v>
      </c>
      <c r="W22" s="49" t="n">
        <f aca="false">COUNTIF(W$9:W$16,"Z")</f>
        <v>0</v>
      </c>
      <c r="X22" s="49" t="n">
        <f aca="false">COUNTIF(X$9:X$16,"Z")</f>
        <v>0</v>
      </c>
      <c r="Y22" s="49" t="n">
        <f aca="false">COUNTIF(Y$9:Y$16,"Z")</f>
        <v>1</v>
      </c>
      <c r="Z22" s="49" t="n">
        <f aca="false">COUNTIF(Z$9:Z$16,"Z")</f>
        <v>2</v>
      </c>
      <c r="AA22" s="49" t="n">
        <f aca="false">COUNTIF(AA$9:AA$16,"Z")</f>
        <v>1</v>
      </c>
      <c r="AB22" s="49" t="n">
        <f aca="false">COUNTIF(AB$9:AB$16,"Z")</f>
        <v>2</v>
      </c>
      <c r="AC22" s="49" t="n">
        <f aca="false">COUNTIF(AC$9:AC$16,"Z")</f>
        <v>0</v>
      </c>
      <c r="AD22" s="49" t="n">
        <f aca="false">COUNTIF(AD$9:AD$16,"Z")</f>
        <v>0</v>
      </c>
      <c r="AE22" s="49" t="n">
        <f aca="false">COUNTIF(AE$9:AE$16,"Z")</f>
        <v>0</v>
      </c>
      <c r="AF22" s="49" t="n">
        <f aca="false">COUNTIF(AF$9:AF$16,"Z")</f>
        <v>0</v>
      </c>
      <c r="AG22" s="49" t="n">
        <f aca="false">COUNTIF(AG$9:AG$16,"Z")</f>
        <v>2</v>
      </c>
      <c r="AH22" s="49" t="n">
        <f aca="false">COUNTIF(AH$9:AH$16,"Z")</f>
        <v>1</v>
      </c>
      <c r="AI22" s="50" t="n">
        <f aca="false">SUM(D22:AH22)</f>
        <v>32</v>
      </c>
      <c r="AJ22" s="51"/>
      <c r="AK22" s="51"/>
      <c r="AL22" s="51"/>
      <c r="AM22" s="51"/>
      <c r="AN22" s="51"/>
    </row>
    <row r="23" customFormat="false" ht="15.75" hidden="false" customHeight="true" outlineLevel="0" collapsed="false">
      <c r="A23" s="55" t="s">
        <v>44</v>
      </c>
      <c r="B23" s="55"/>
      <c r="C23" s="55"/>
      <c r="D23" s="56" t="n">
        <f aca="false">D19+D20+D21+D22</f>
        <v>7</v>
      </c>
      <c r="E23" s="56" t="n">
        <f aca="false">E19+E20+E21+E22</f>
        <v>8</v>
      </c>
      <c r="F23" s="56" t="n">
        <f aca="false">F19+F20+F21+F22</f>
        <v>7</v>
      </c>
      <c r="G23" s="56" t="n">
        <f aca="false">G19+G20+G21+G22</f>
        <v>8</v>
      </c>
      <c r="H23" s="56" t="n">
        <f aca="false">H19+H20+H21+H22</f>
        <v>7</v>
      </c>
      <c r="I23" s="56" t="n">
        <f aca="false">I19+I20+I21+I22</f>
        <v>1</v>
      </c>
      <c r="J23" s="56" t="n">
        <f aca="false">J19+J20+J21+J22</f>
        <v>0</v>
      </c>
      <c r="K23" s="56" t="n">
        <f aca="false">K19+K20+K21+K22</f>
        <v>7</v>
      </c>
      <c r="L23" s="56" t="n">
        <f aca="false">L19+L20+L21+L22</f>
        <v>8</v>
      </c>
      <c r="M23" s="56" t="n">
        <f aca="false">M19+M20+M21+M22</f>
        <v>6</v>
      </c>
      <c r="N23" s="56" t="n">
        <f aca="false">N19+N20+N21+N22</f>
        <v>8</v>
      </c>
      <c r="O23" s="56" t="n">
        <f aca="false">O19+O20+O21+O22</f>
        <v>7</v>
      </c>
      <c r="P23" s="56" t="n">
        <f aca="false">P19+P20+P21+P22</f>
        <v>1</v>
      </c>
      <c r="Q23" s="56" t="n">
        <f aca="false">Q19+Q20+Q21+Q22</f>
        <v>0</v>
      </c>
      <c r="R23" s="56" t="n">
        <f aca="false">R19+R20+R21+R22</f>
        <v>6</v>
      </c>
      <c r="S23" s="56" t="n">
        <f aca="false">S19+S20+S21+S22</f>
        <v>7</v>
      </c>
      <c r="T23" s="56" t="n">
        <f aca="false">T19+T20+T21+T22</f>
        <v>6</v>
      </c>
      <c r="U23" s="56" t="n">
        <f aca="false">U19+U20+U21+U22</f>
        <v>7</v>
      </c>
      <c r="V23" s="56" t="n">
        <f aca="false">V19+V20+V21+V22</f>
        <v>6</v>
      </c>
      <c r="W23" s="56" t="n">
        <f aca="false">W19+W20+W21+W22</f>
        <v>1</v>
      </c>
      <c r="X23" s="56" t="n">
        <f aca="false">X19+X20+X21+X22</f>
        <v>0</v>
      </c>
      <c r="Y23" s="56" t="n">
        <f aca="false">Y19+Y20+Y21+Y22</f>
        <v>7</v>
      </c>
      <c r="Z23" s="56" t="n">
        <f aca="false">Z19+Z20+Z21+Z22</f>
        <v>8</v>
      </c>
      <c r="AA23" s="56" t="n">
        <f aca="false">AA19+AA20+AA21+AA22</f>
        <v>7</v>
      </c>
      <c r="AB23" s="56" t="n">
        <f aca="false">AB19+AB20+AB21+AB22</f>
        <v>8</v>
      </c>
      <c r="AC23" s="56" t="n">
        <f aca="false">AC19+AC20+AC21+AC22</f>
        <v>0</v>
      </c>
      <c r="AD23" s="56" t="n">
        <f aca="false">AD19+AD20+AD21+AD22</f>
        <v>1</v>
      </c>
      <c r="AE23" s="56" t="n">
        <f aca="false">AE19+AE20+AE21+AE22</f>
        <v>0</v>
      </c>
      <c r="AF23" s="56" t="n">
        <f aca="false">AF19+AF20+AF21+AF22</f>
        <v>0</v>
      </c>
      <c r="AG23" s="56" t="n">
        <f aca="false">AG19+AG20+AG21+AG22</f>
        <v>8</v>
      </c>
      <c r="AH23" s="56" t="n">
        <f aca="false">AH19+AH20+AH21+AH22</f>
        <v>7</v>
      </c>
      <c r="AI23" s="50" t="n">
        <f aca="false">SUM(D23:AH23)</f>
        <v>154</v>
      </c>
      <c r="AJ23" s="51"/>
      <c r="AK23" s="51"/>
      <c r="AL23" s="51"/>
      <c r="AM23" s="51"/>
      <c r="AN23" s="51"/>
    </row>
    <row r="25" customFormat="false" ht="19.5" hidden="false" customHeight="true" outlineLevel="0" collapsed="false">
      <c r="A25" s="8" t="s">
        <v>45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" hidden="false" customHeight="true" outlineLevel="0" collapsed="false">
      <c r="A26" s="12" t="s">
        <v>46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</row>
    <row r="27" customFormat="false" ht="15" hidden="false" customHeight="true" outlineLevel="0" collapsed="false">
      <c r="A27" s="12" t="s">
        <v>47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</row>
    <row r="28" customFormat="false" ht="15" hidden="false" customHeight="true" outlineLevel="0" collapsed="false">
      <c r="A28" s="12" t="s">
        <v>48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</row>
    <row r="29" customFormat="false" ht="15" hidden="false" customHeight="true" outlineLevel="0" collapsed="false">
      <c r="A29" s="12" t="s">
        <v>49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</row>
    <row r="30" customFormat="false" ht="15" hidden="false" customHeight="true" outlineLevel="0" collapsed="false">
      <c r="A30" s="12" t="s">
        <v>50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</row>
  </sheetData>
  <mergeCells count="41">
    <mergeCell ref="A1:C2"/>
    <mergeCell ref="D1:AH2"/>
    <mergeCell ref="AI1:AN2"/>
    <mergeCell ref="A3:B3"/>
    <mergeCell ref="D3:M3"/>
    <mergeCell ref="N3:AH3"/>
    <mergeCell ref="A4:B4"/>
    <mergeCell ref="D4:M4"/>
    <mergeCell ref="N4:W4"/>
    <mergeCell ref="X4:AH4"/>
    <mergeCell ref="A5:C5"/>
    <mergeCell ref="E5:G5"/>
    <mergeCell ref="I5:K5"/>
    <mergeCell ref="M5:O5"/>
    <mergeCell ref="Q5:S5"/>
    <mergeCell ref="U5:W5"/>
    <mergeCell ref="Y5:AA5"/>
    <mergeCell ref="AC5:AE5"/>
    <mergeCell ref="AF5:AN5"/>
    <mergeCell ref="A7:A8"/>
    <mergeCell ref="B7:B8"/>
    <mergeCell ref="C7:C8"/>
    <mergeCell ref="AI7:AI8"/>
    <mergeCell ref="AJ7:AJ8"/>
    <mergeCell ref="AK7:AK8"/>
    <mergeCell ref="AL7:AL8"/>
    <mergeCell ref="AM7:AM8"/>
    <mergeCell ref="AN7:AN8"/>
    <mergeCell ref="A17:C17"/>
    <mergeCell ref="A18:C18"/>
    <mergeCell ref="A19:C19"/>
    <mergeCell ref="A20:C20"/>
    <mergeCell ref="A21:C21"/>
    <mergeCell ref="A22:C22"/>
    <mergeCell ref="A23:C23"/>
    <mergeCell ref="A25:AN25"/>
    <mergeCell ref="A26:AN26"/>
    <mergeCell ref="A27:AN27"/>
    <mergeCell ref="A28:AN28"/>
    <mergeCell ref="A29:AN29"/>
    <mergeCell ref="A30:AN30"/>
  </mergeCells>
  <conditionalFormatting sqref="D7:AH16">
    <cfRule type="expression" priority="2" aboveAverage="0" equalAverage="0" bottom="0" percent="0" rank="0" text="" dxfId="0">
      <formula>D$7=""</formula>
    </cfRule>
    <cfRule type="expression" priority="3" aboveAverage="0" equalAverage="0" bottom="0" percent="0" rank="0" text="" dxfId="1">
      <formula>AND(D$7&lt;&gt;"",COUNTIF(Feiertage,DATE($C$4,$C$3,D$7))&gt;0)</formula>
    </cfRule>
    <cfRule type="expression" priority="4" aboveAverage="0" equalAverage="0" bottom="0" percent="0" rank="0" text="" dxfId="2">
      <formula>AND(D$7&lt;&gt;"",WEEKDAY(DATE($C$4,$C$3,D$7),2)&gt;=6)</formula>
    </cfRule>
  </conditionalFormatting>
  <conditionalFormatting sqref="D19:AH23">
    <cfRule type="expression" priority="5" aboveAverage="0" equalAverage="0" bottom="0" percent="0" rank="0" text="" dxfId="0">
      <formula>D$7=""</formula>
    </cfRule>
    <cfRule type="expression" priority="6" aboveAverage="0" equalAverage="0" bottom="0" percent="0" rank="0" text="" dxfId="1">
      <formula>AND(D$7&lt;&gt;"",COUNTIF(Feiertage,DATE($C$4,$C$3,D$7))&gt;0)</formula>
    </cfRule>
    <cfRule type="expression" priority="7" aboveAverage="0" equalAverage="0" bottom="0" percent="0" rank="0" text="" dxfId="2">
      <formula>AND(D$7&lt;&gt;"",WEEKDAY(DATE($C$4,$C$3,D$7),2)&gt;=6)</formula>
    </cfRule>
  </conditionalFormatting>
  <conditionalFormatting sqref="D9:AH16">
    <cfRule type="cellIs" priority="8" operator="equal" aboveAverage="0" equalAverage="0" bottom="0" percent="0" rank="0" text="" dxfId="3">
      <formula>"F"</formula>
    </cfRule>
    <cfRule type="cellIs" priority="9" operator="equal" aboveAverage="0" equalAverage="0" bottom="0" percent="0" rank="0" text="" dxfId="4">
      <formula>"S"</formula>
    </cfRule>
    <cfRule type="cellIs" priority="10" operator="equal" aboveAverage="0" equalAverage="0" bottom="0" percent="0" rank="0" text="" dxfId="5">
      <formula>"N"</formula>
    </cfRule>
    <cfRule type="cellIs" priority="11" operator="equal" aboveAverage="0" equalAverage="0" bottom="0" percent="0" rank="0" text="" dxfId="6">
      <formula>"Z"</formula>
    </cfRule>
    <cfRule type="cellIs" priority="12" operator="equal" aboveAverage="0" equalAverage="0" bottom="0" percent="0" rank="0" text="" dxfId="7">
      <formula>"U"</formula>
    </cfRule>
    <cfRule type="cellIs" priority="13" operator="equal" aboveAverage="0" equalAverage="0" bottom="0" percent="0" rank="0" text="" dxfId="8">
      <formula>"K"</formula>
    </cfRule>
    <cfRule type="cellIs" priority="14" operator="equal" aboveAverage="0" equalAverage="0" bottom="0" percent="0" rank="0" text="" dxfId="9">
      <formula>"FR"</formula>
    </cfRule>
  </conditionalFormatting>
  <conditionalFormatting sqref="D23:AH23">
    <cfRule type="expression" priority="15" aboveAverage="0" equalAverage="0" bottom="0" percent="0" rank="0" text="" dxfId="10">
      <formula>AND(D$7&lt;&gt;"",WEEKDAY(DATE($C$4,$C$3,D$7),2)&lt;6,COUNTIF(Feiertage,DATE($C$4,$C$3,D$7))=0,D23=0)</formula>
    </cfRule>
  </conditionalFormatting>
  <dataValidations count="3">
    <dataValidation allowBlank="true" error="Bitte einen gültigen Code wählen (F, S, N, Z, U, K, FR)." errorStyle="stop" errorTitle="Ungültiger Code" operator="between" showDropDown="false" showErrorMessage="false" showInputMessage="false" sqref="D9:AH16" type="list">
      <formula1>Codes_Auswahl</formula1>
      <formula2>0</formula2>
    </dataValidation>
    <dataValidation allowBlank="true" errorStyle="stop" operator="between" showDropDown="false" showErrorMessage="false" showInputMessage="false" sqref="B9:B16" type="list">
      <formula1>MA_Namen</formula1>
      <formula2>0</formula2>
    </dataValidation>
    <dataValidation allowBlank="false" errorStyle="stop" operator="between" showDropDown="false" showErrorMessage="false" showInputMessage="false" sqref="C3" type="list">
      <formula1>"1,2,3,4,5,6,7,8,9,10,11,12"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517A"/>
    <pageSetUpPr fitToPage="false"/>
  </sheetPr>
  <dimension ref="A1:I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4"/>
    <col collapsed="false" customWidth="true" hidden="false" outlineLevel="0" max="7" min="7" style="0" width="3"/>
    <col collapsed="false" customWidth="true" hidden="false" outlineLevel="0" max="9" min="8" style="0" width="18"/>
  </cols>
  <sheetData>
    <row r="1" customFormat="false" ht="24" hidden="false" customHeight="true" outlineLevel="0" collapsed="false">
      <c r="A1" s="57" t="s">
        <v>51</v>
      </c>
      <c r="B1" s="57"/>
      <c r="C1" s="57"/>
      <c r="D1" s="57"/>
      <c r="E1" s="57"/>
      <c r="F1" s="57"/>
      <c r="G1" s="57"/>
      <c r="H1" s="57"/>
      <c r="I1" s="57"/>
    </row>
    <row r="2" customFormat="false" ht="15.75" hidden="false" customHeight="true" outlineLevel="0" collapsed="false">
      <c r="A2" s="19" t="s">
        <v>52</v>
      </c>
      <c r="B2" s="19"/>
      <c r="C2" s="19"/>
      <c r="D2" s="19"/>
      <c r="E2" s="19"/>
      <c r="F2" s="19"/>
      <c r="G2" s="19"/>
      <c r="H2" s="19"/>
      <c r="I2" s="19"/>
    </row>
    <row r="4" customFormat="false" ht="19.5" hidden="false" customHeight="true" outlineLevel="0" collapsed="false">
      <c r="A4" s="58" t="s">
        <v>53</v>
      </c>
      <c r="B4" s="58"/>
      <c r="C4" s="58"/>
      <c r="D4" s="58"/>
      <c r="E4" s="58"/>
    </row>
    <row r="5" customFormat="false" ht="15" hidden="false" customHeight="false" outlineLevel="0" collapsed="false">
      <c r="A5" s="59" t="s">
        <v>54</v>
      </c>
      <c r="B5" s="59" t="s">
        <v>55</v>
      </c>
      <c r="C5" s="59" t="s">
        <v>56</v>
      </c>
      <c r="D5" s="59" t="s">
        <v>57</v>
      </c>
      <c r="E5" s="59" t="s">
        <v>58</v>
      </c>
      <c r="H5" s="59" t="s">
        <v>59</v>
      </c>
    </row>
    <row r="6" customFormat="false" ht="15" hidden="false" customHeight="false" outlineLevel="0" collapsed="false">
      <c r="A6" s="60" t="s">
        <v>8</v>
      </c>
      <c r="B6" s="61" t="s">
        <v>9</v>
      </c>
      <c r="C6" s="62" t="s">
        <v>60</v>
      </c>
      <c r="D6" s="62" t="s">
        <v>61</v>
      </c>
      <c r="E6" s="63" t="n">
        <v>8</v>
      </c>
      <c r="H6" s="64" t="s">
        <v>8</v>
      </c>
    </row>
    <row r="7" customFormat="false" ht="15" hidden="false" customHeight="false" outlineLevel="0" collapsed="false">
      <c r="A7" s="65" t="s">
        <v>10</v>
      </c>
      <c r="B7" s="61" t="s">
        <v>11</v>
      </c>
      <c r="C7" s="62" t="s">
        <v>61</v>
      </c>
      <c r="D7" s="62" t="s">
        <v>62</v>
      </c>
      <c r="E7" s="63" t="n">
        <v>8</v>
      </c>
      <c r="H7" s="64" t="s">
        <v>10</v>
      </c>
    </row>
    <row r="8" customFormat="false" ht="15" hidden="false" customHeight="false" outlineLevel="0" collapsed="false">
      <c r="A8" s="66" t="s">
        <v>12</v>
      </c>
      <c r="B8" s="61" t="s">
        <v>13</v>
      </c>
      <c r="C8" s="62" t="s">
        <v>62</v>
      </c>
      <c r="D8" s="62" t="s">
        <v>60</v>
      </c>
      <c r="E8" s="63" t="n">
        <v>8</v>
      </c>
      <c r="H8" s="64" t="s">
        <v>12</v>
      </c>
    </row>
    <row r="9" customFormat="false" ht="15" hidden="false" customHeight="false" outlineLevel="0" collapsed="false">
      <c r="A9" s="67" t="s">
        <v>14</v>
      </c>
      <c r="B9" s="61" t="s">
        <v>15</v>
      </c>
      <c r="C9" s="62" t="s">
        <v>63</v>
      </c>
      <c r="D9" s="62" t="s">
        <v>64</v>
      </c>
      <c r="E9" s="63" t="n">
        <v>6</v>
      </c>
      <c r="H9" s="64" t="s">
        <v>14</v>
      </c>
    </row>
    <row r="10" customFormat="false" ht="15" hidden="false" customHeight="false" outlineLevel="0" collapsed="false">
      <c r="H10" s="64" t="s">
        <v>16</v>
      </c>
    </row>
    <row r="11" customFormat="false" ht="19.5" hidden="false" customHeight="true" outlineLevel="0" collapsed="false">
      <c r="A11" s="58" t="s">
        <v>65</v>
      </c>
      <c r="B11" s="58"/>
      <c r="H11" s="64" t="s">
        <v>18</v>
      </c>
    </row>
    <row r="12" customFormat="false" ht="15" hidden="false" customHeight="false" outlineLevel="0" collapsed="false">
      <c r="A12" s="59" t="s">
        <v>54</v>
      </c>
      <c r="B12" s="59" t="s">
        <v>66</v>
      </c>
      <c r="H12" s="64" t="s">
        <v>20</v>
      </c>
    </row>
    <row r="13" customFormat="false" ht="15" hidden="false" customHeight="false" outlineLevel="0" collapsed="false">
      <c r="A13" s="68" t="s">
        <v>16</v>
      </c>
      <c r="B13" s="61" t="s">
        <v>17</v>
      </c>
    </row>
    <row r="14" customFormat="false" ht="15" hidden="false" customHeight="false" outlineLevel="0" collapsed="false">
      <c r="A14" s="69" t="s">
        <v>18</v>
      </c>
      <c r="B14" s="61" t="s">
        <v>67</v>
      </c>
    </row>
    <row r="15" customFormat="false" ht="15" hidden="false" customHeight="false" outlineLevel="0" collapsed="false">
      <c r="A15" s="70" t="s">
        <v>20</v>
      </c>
      <c r="B15" s="61" t="s">
        <v>68</v>
      </c>
    </row>
    <row r="17" customFormat="false" ht="19.5" hidden="false" customHeight="true" outlineLevel="0" collapsed="false">
      <c r="A17" s="58" t="s">
        <v>69</v>
      </c>
      <c r="B17" s="58"/>
      <c r="C17" s="58"/>
      <c r="D17" s="58"/>
    </row>
    <row r="18" customFormat="false" ht="15" hidden="false" customHeight="false" outlineLevel="0" collapsed="false">
      <c r="A18" s="59" t="s">
        <v>70</v>
      </c>
      <c r="B18" s="59" t="s">
        <v>25</v>
      </c>
      <c r="C18" s="59" t="s">
        <v>71</v>
      </c>
      <c r="D18" s="59" t="s">
        <v>72</v>
      </c>
    </row>
    <row r="19" customFormat="false" ht="15" hidden="false" customHeight="false" outlineLevel="0" collapsed="false">
      <c r="A19" s="61" t="s">
        <v>30</v>
      </c>
      <c r="B19" s="61" t="s">
        <v>73</v>
      </c>
      <c r="C19" s="63" t="n">
        <v>40</v>
      </c>
      <c r="D19" s="71" t="n">
        <v>24</v>
      </c>
    </row>
    <row r="20" customFormat="false" ht="15" hidden="false" customHeight="false" outlineLevel="0" collapsed="false">
      <c r="A20" s="61" t="s">
        <v>31</v>
      </c>
      <c r="B20" s="61" t="s">
        <v>74</v>
      </c>
      <c r="C20" s="63" t="n">
        <v>40</v>
      </c>
      <c r="D20" s="71" t="n">
        <v>19.5</v>
      </c>
    </row>
    <row r="21" customFormat="false" ht="15" hidden="false" customHeight="false" outlineLevel="0" collapsed="false">
      <c r="A21" s="61" t="s">
        <v>32</v>
      </c>
      <c r="B21" s="61" t="s">
        <v>74</v>
      </c>
      <c r="C21" s="63" t="n">
        <v>40</v>
      </c>
      <c r="D21" s="71" t="n">
        <v>19.5</v>
      </c>
    </row>
    <row r="22" customFormat="false" ht="15" hidden="false" customHeight="false" outlineLevel="0" collapsed="false">
      <c r="A22" s="61" t="s">
        <v>33</v>
      </c>
      <c r="B22" s="61" t="s">
        <v>24</v>
      </c>
      <c r="C22" s="63" t="n">
        <v>40</v>
      </c>
      <c r="D22" s="71" t="n">
        <v>17</v>
      </c>
    </row>
    <row r="23" customFormat="false" ht="15" hidden="false" customHeight="false" outlineLevel="0" collapsed="false">
      <c r="A23" s="61" t="s">
        <v>34</v>
      </c>
      <c r="B23" s="61" t="s">
        <v>75</v>
      </c>
      <c r="C23" s="63" t="n">
        <v>30</v>
      </c>
      <c r="D23" s="71" t="n">
        <v>16.5</v>
      </c>
    </row>
    <row r="24" customFormat="false" ht="15" hidden="false" customHeight="false" outlineLevel="0" collapsed="false">
      <c r="A24" s="61" t="s">
        <v>35</v>
      </c>
      <c r="B24" s="61" t="s">
        <v>24</v>
      </c>
      <c r="C24" s="63" t="n">
        <v>40</v>
      </c>
      <c r="D24" s="71" t="n">
        <v>17</v>
      </c>
    </row>
    <row r="25" customFormat="false" ht="15" hidden="false" customHeight="false" outlineLevel="0" collapsed="false">
      <c r="A25" s="61" t="s">
        <v>36</v>
      </c>
      <c r="B25" s="61" t="s">
        <v>76</v>
      </c>
      <c r="C25" s="63" t="n">
        <v>20</v>
      </c>
      <c r="D25" s="71" t="n">
        <v>14</v>
      </c>
    </row>
    <row r="26" customFormat="false" ht="15" hidden="false" customHeight="false" outlineLevel="0" collapsed="false">
      <c r="A26" s="61" t="s">
        <v>37</v>
      </c>
      <c r="B26" s="61" t="s">
        <v>77</v>
      </c>
      <c r="C26" s="63" t="n">
        <v>40</v>
      </c>
      <c r="D26" s="71" t="n">
        <v>8.5</v>
      </c>
    </row>
    <row r="28" customFormat="false" ht="19.5" hidden="false" customHeight="true" outlineLevel="0" collapsed="false">
      <c r="A28" s="58" t="s">
        <v>78</v>
      </c>
      <c r="B28" s="58"/>
    </row>
    <row r="29" customFormat="false" ht="15" hidden="false" customHeight="false" outlineLevel="0" collapsed="false">
      <c r="A29" s="59" t="s">
        <v>79</v>
      </c>
      <c r="B29" s="59" t="s">
        <v>80</v>
      </c>
    </row>
    <row r="30" customFormat="false" ht="15" hidden="false" customHeight="false" outlineLevel="0" collapsed="false">
      <c r="A30" s="72" t="n">
        <v>46388</v>
      </c>
      <c r="B30" s="61" t="s">
        <v>81</v>
      </c>
    </row>
    <row r="31" customFormat="false" ht="15" hidden="false" customHeight="false" outlineLevel="0" collapsed="false">
      <c r="A31" s="72" t="n">
        <v>46472</v>
      </c>
      <c r="B31" s="61" t="s">
        <v>82</v>
      </c>
    </row>
    <row r="32" customFormat="false" ht="15" hidden="false" customHeight="false" outlineLevel="0" collapsed="false">
      <c r="A32" s="72" t="n">
        <v>46475</v>
      </c>
      <c r="B32" s="61" t="s">
        <v>83</v>
      </c>
    </row>
    <row r="33" customFormat="false" ht="15" hidden="false" customHeight="false" outlineLevel="0" collapsed="false">
      <c r="A33" s="72" t="n">
        <v>46508</v>
      </c>
      <c r="B33" s="61" t="s">
        <v>84</v>
      </c>
    </row>
    <row r="34" customFormat="false" ht="15" hidden="false" customHeight="false" outlineLevel="0" collapsed="false">
      <c r="A34" s="72" t="n">
        <v>46513</v>
      </c>
      <c r="B34" s="61" t="s">
        <v>85</v>
      </c>
    </row>
    <row r="35" customFormat="false" ht="15" hidden="false" customHeight="false" outlineLevel="0" collapsed="false">
      <c r="A35" s="72" t="n">
        <v>46524</v>
      </c>
      <c r="B35" s="61" t="s">
        <v>86</v>
      </c>
    </row>
    <row r="36" customFormat="false" ht="15" hidden="false" customHeight="false" outlineLevel="0" collapsed="false">
      <c r="A36" s="72" t="n">
        <v>46663</v>
      </c>
      <c r="B36" s="61" t="s">
        <v>87</v>
      </c>
    </row>
    <row r="37" customFormat="false" ht="15" hidden="false" customHeight="false" outlineLevel="0" collapsed="false">
      <c r="A37" s="72" t="n">
        <v>46746</v>
      </c>
      <c r="B37" s="61" t="s">
        <v>88</v>
      </c>
    </row>
    <row r="38" customFormat="false" ht="15" hidden="false" customHeight="false" outlineLevel="0" collapsed="false">
      <c r="A38" s="72" t="n">
        <v>46747</v>
      </c>
      <c r="B38" s="61" t="s">
        <v>89</v>
      </c>
    </row>
  </sheetData>
  <mergeCells count="6">
    <mergeCell ref="A1:I1"/>
    <mergeCell ref="A2:I2"/>
    <mergeCell ref="A4:E4"/>
    <mergeCell ref="A11:B11"/>
    <mergeCell ref="A17:D17"/>
    <mergeCell ref="A28:B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2026-09-05T10:36:58Z</dcterms:created>
  <dc:creator>openpyxl</dc:creator>
  <dc:description/>
  <dc:language>en-US</dc:language>
  <cp:lastModifiedBy/>
  <dcterms:modified xsi:type="dcterms:W3CDTF">2026-09-05T10:36:58Z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