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assenbuch" sheetId="1" state="visible" r:id="rId3"/>
    <sheet name="Jahresübersicht" sheetId="2" state="visible" r:id="rId4"/>
    <sheet name="Kategorien" sheetId="3" state="visible" r:id="rId5"/>
  </sheets>
  <definedNames>
    <definedName function="false" hidden="false" name="Kategorien_Liste" vbProcedure="false">Kategorien!$B$5:$B$18</definedName>
    <definedName function="false" hidden="false" name="Zahlungsarten" vbProcedure="false">Kategorien!$E$5:$E$9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<sst xmlns="http://schemas.openxmlformats.org/spreadsheetml/2006/main" count="163" uniqueCount="116">
  <si>
    <t xml:space="preserve">VEREINSKASSENBUCH · EINNAHMEN-AUSGABEN-RECHNUNG</t>
  </si>
  <si>
    <t xml:space="preserve">Geschäftsjahr 2026</t>
  </si>
  <si>
    <t xml:space="preserve">Transparente Kassenführung mit automatischem Kassenbestand · Belege lückenlos erfassen · für Vorstand und Kassenprüfung</t>
  </si>
  <si>
    <t xml:space="preserve">Verein</t>
  </si>
  <si>
    <t xml:space="preserve">Musterverein e. V.</t>
  </si>
  <si>
    <t xml:space="preserve">Kassenwart/in</t>
  </si>
  <si>
    <t xml:space="preserve">S. Neumann</t>
  </si>
  <si>
    <t xml:space="preserve">Geschäftsjahr</t>
  </si>
  <si>
    <t xml:space="preserve">Anfangsbestand (01.01.2026)</t>
  </si>
  <si>
    <t xml:space="preserve">Erstellt am</t>
  </si>
  <si>
    <t xml:space="preserve">Währung</t>
  </si>
  <si>
    <t xml:space="preserve">Euro (€)</t>
  </si>
  <si>
    <t xml:space="preserve">Einnahmen gesamt</t>
  </si>
  <si>
    <t xml:space="preserve">Ausgaben gesamt</t>
  </si>
  <si>
    <t xml:space="preserve">Kassenbestand aktuell</t>
  </si>
  <si>
    <t xml:space="preserve">Anzahl Buchungen</t>
  </si>
  <si>
    <t xml:space="preserve">KASSENBUCH – BUCHUNGEN 2026</t>
  </si>
  <si>
    <t xml:space="preserve">Lfd.</t>
  </si>
  <si>
    <t xml:space="preserve">Datum</t>
  </si>
  <si>
    <t xml:space="preserve">Beleg-Nr.</t>
  </si>
  <si>
    <t xml:space="preserve">Beschreibung / Verwendungszweck</t>
  </si>
  <si>
    <t xml:space="preserve">Kategorie</t>
  </si>
  <si>
    <t xml:space="preserve">Zahlungsart</t>
  </si>
  <si>
    <t xml:space="preserve">Einnahme (€)</t>
  </si>
  <si>
    <t xml:space="preserve">Ausgabe (€)</t>
  </si>
  <si>
    <t xml:space="preserve">Kassenbestand (€)</t>
  </si>
  <si>
    <t xml:space="preserve">Bemerkung</t>
  </si>
  <si>
    <t xml:space="preserve">B-2026-001</t>
  </si>
  <si>
    <t xml:space="preserve">Mitgliedsbeiträge 1. Quartal</t>
  </si>
  <si>
    <t xml:space="preserve">Mitgliedsbeiträge</t>
  </si>
  <si>
    <t xml:space="preserve">Überweisung</t>
  </si>
  <si>
    <t xml:space="preserve">B-2026-002</t>
  </si>
  <si>
    <t xml:space="preserve">Miete Vereinsheim Januar</t>
  </si>
  <si>
    <t xml:space="preserve">Miete / Raumkosten</t>
  </si>
  <si>
    <t xml:space="preserve">Lastschrift</t>
  </si>
  <si>
    <t xml:space="preserve">B-2026-003</t>
  </si>
  <si>
    <t xml:space="preserve">Spende Fördermitglied</t>
  </si>
  <si>
    <t xml:space="preserve">Spenden</t>
  </si>
  <si>
    <t xml:space="preserve">B-2026-004</t>
  </si>
  <si>
    <t xml:space="preserve">Büromaterial &amp; Porto</t>
  </si>
  <si>
    <t xml:space="preserve">Porto / Büro</t>
  </si>
  <si>
    <t xml:space="preserve">Bar</t>
  </si>
  <si>
    <t xml:space="preserve">B-2026-005</t>
  </si>
  <si>
    <t xml:space="preserve">Miete Vereinsheim Februar</t>
  </si>
  <si>
    <t xml:space="preserve">B-2026-006</t>
  </si>
  <si>
    <t xml:space="preserve">Frühlingsfest – Eintritt &amp; Verkauf</t>
  </si>
  <si>
    <t xml:space="preserve">Veranstaltungen</t>
  </si>
  <si>
    <t xml:space="preserve">B-2026-007</t>
  </si>
  <si>
    <t xml:space="preserve">Frühlingsfest – Materialkosten</t>
  </si>
  <si>
    <t xml:space="preserve">Veranstaltungskosten</t>
  </si>
  <si>
    <t xml:space="preserve">Getränke, Deko</t>
  </si>
  <si>
    <t xml:space="preserve">B-2026-008</t>
  </si>
  <si>
    <t xml:space="preserve">Jahresbeitrag Haftpflicht</t>
  </si>
  <si>
    <t xml:space="preserve">Versicherung</t>
  </si>
  <si>
    <t xml:space="preserve">B-2026-009</t>
  </si>
  <si>
    <t xml:space="preserve">Sponsoring Sommeraktion</t>
  </si>
  <si>
    <t xml:space="preserve">Sponsoring</t>
  </si>
  <si>
    <t xml:space="preserve">B-2026-010</t>
  </si>
  <si>
    <t xml:space="preserve">Mitgliedsbeiträge 2. Quartal</t>
  </si>
  <si>
    <t xml:space="preserve">B-2026-011</t>
  </si>
  <si>
    <t xml:space="preserve">Fahrtkosten Vorstand</t>
  </si>
  <si>
    <t xml:space="preserve">Fahrtkosten</t>
  </si>
  <si>
    <t xml:space="preserve">B-2026-012</t>
  </si>
  <si>
    <t xml:space="preserve">Zuschuss Kommune Jugendarbeit</t>
  </si>
  <si>
    <t xml:space="preserve">Zuschüsse</t>
  </si>
  <si>
    <t xml:space="preserve">B-2026-013</t>
  </si>
  <si>
    <t xml:space="preserve">Anschaffung Pavillonzelt</t>
  </si>
  <si>
    <t xml:space="preserve">Material / Ausstattung</t>
  </si>
  <si>
    <t xml:space="preserve">B-2026-014</t>
  </si>
  <si>
    <t xml:space="preserve">Kontoführungsgebühren 1. Halbjahr</t>
  </si>
  <si>
    <t xml:space="preserve">Verwaltung / Gebühren</t>
  </si>
  <si>
    <t xml:space="preserve">Summe Einnahmen / Ausgaben · Endbestand</t>
  </si>
  <si>
    <t xml:space="preserve">LEGENDE &amp; HINWEISE</t>
  </si>
  <si>
    <t xml:space="preserve">Eingabefeld – hier eigene Werte eintragen</t>
  </si>
  <si>
    <t xml:space="preserve">Einnahme (grün) · Kassenbestand positiv</t>
  </si>
  <si>
    <t xml:space="preserve">Ausgabe / fehlende Belegnummer · Kassenbestand negativ</t>
  </si>
  <si>
    <t xml:space="preserve">Berechnetes Feld – nicht überschreiben</t>
  </si>
  <si>
    <t xml:space="preserve">Hinweis: Belegnummern fortlaufend und lückenlos vergeben. Kategorien und Zahlungsarten werden im Blatt „Kategorien“ gepflegt. Ein rein digital geführtes Kassenbuch wird steuerlich nicht in jedem Fall anerkannt – Ausdruck und Belegablage beachten.</t>
  </si>
  <si>
    <t xml:space="preserve">JAHRESÜBERSICHT 2026</t>
  </si>
  <si>
    <t xml:space="preserve">Auswertung für den Kassenbericht</t>
  </si>
  <si>
    <t xml:space="preserve">Summen je Monat und je Kategorie · automatisch aus dem Kassenbuch berechnet</t>
  </si>
  <si>
    <t xml:space="preserve">Monatsübersicht</t>
  </si>
  <si>
    <t xml:space="preserve">Auswertung nach Kategorie</t>
  </si>
  <si>
    <t xml:space="preserve">Monat</t>
  </si>
  <si>
    <t xml:space="preserve">Einnahmen (€)</t>
  </si>
  <si>
    <t xml:space="preserve">Ausgaben (€)</t>
  </si>
  <si>
    <t xml:space="preserve">Saldo (€)</t>
  </si>
  <si>
    <t xml:space="preserve">Einnahmen</t>
  </si>
  <si>
    <t xml:space="preserve">Betrag (€)</t>
  </si>
  <si>
    <t xml:space="preserve">Anteil</t>
  </si>
  <si>
    <t xml:space="preserve">Januar</t>
  </si>
  <si>
    <t xml:space="preserve">Februar</t>
  </si>
  <si>
    <t xml:space="preserve">März</t>
  </si>
  <si>
    <t xml:space="preserve">April</t>
  </si>
  <si>
    <t xml:space="preserve">Mai</t>
  </si>
  <si>
    <t xml:space="preserve">Juni</t>
  </si>
  <si>
    <t xml:space="preserve">Juli</t>
  </si>
  <si>
    <t xml:space="preserve">August</t>
  </si>
  <si>
    <t xml:space="preserve">Ausgaben</t>
  </si>
  <si>
    <t xml:space="preserve">September</t>
  </si>
  <si>
    <t xml:space="preserve">Oktober</t>
  </si>
  <si>
    <t xml:space="preserve">November</t>
  </si>
  <si>
    <t xml:space="preserve">Dezember</t>
  </si>
  <si>
    <t xml:space="preserve">Summe Jahr</t>
  </si>
  <si>
    <t xml:space="preserve">Jahresergebnis (Überschuss/Fehlbetrag)</t>
  </si>
  <si>
    <t xml:space="preserve">Endbestand (31.12.2026)</t>
  </si>
  <si>
    <t xml:space="preserve">KATEGORIEN &amp; ZAHLUNGSARTEN</t>
  </si>
  <si>
    <t xml:space="preserve">Diese Listen steuern die Dropdown-Auswahl im Kassenbuch. Bezeichnungen anpassen – Überschriften nicht ändern.</t>
  </si>
  <si>
    <t xml:space="preserve">Typ</t>
  </si>
  <si>
    <t xml:space="preserve">Einnahme</t>
  </si>
  <si>
    <t xml:space="preserve">PayPal</t>
  </si>
  <si>
    <t xml:space="preserve">EC-Karte</t>
  </si>
  <si>
    <t xml:space="preserve">Sonstige Einnahmen</t>
  </si>
  <si>
    <t xml:space="preserve">Ausgabe</t>
  </si>
  <si>
    <t xml:space="preserve">Sonstige Ausgaben</t>
  </si>
  <si>
    <t xml:space="preserve">Tipp: Liste schlank halten (5–10 je Seite). Zum Ergänzen Zeilen einfügen und den Namensbereich „Kategorien_Liste“ erweitern.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</si>
</sst>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"/>
    <numFmt numFmtId="166" formatCode="#,##0.00&quot; €&quot;"/>
    <numFmt numFmtId="167" formatCode="dd\.mm\.yyyy"/>
    <numFmt numFmtId="168" formatCode="General"/>
    <numFmt numFmtId="169" formatCode="0.0%"/>
  </numFmts>
  <fonts count="3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Calibri"/>
      <family val="0"/>
      <charset val="1"/>
    </font>
    <font>
      <b val="true"/>
      <sz val="11"/>
      <color rgb="FFEFE3C4"/>
      <name val="Calibri"/>
      <family val="0"/>
      <charset val="1"/>
    </font>
    <font>
      <i val="true"/>
      <sz val="9"/>
      <color rgb="FFFFFFFF"/>
      <name val="Calibri"/>
      <family val="0"/>
      <charset val="1"/>
    </font>
    <font>
      <b val="true"/>
      <sz val="9"/>
      <color rgb="FF1B4332"/>
      <name val="Calibri"/>
      <family val="0"/>
      <charset val="1"/>
    </font>
    <font>
      <sz val="9.5"/>
      <color rgb="FF1C2A24"/>
      <name val="Calibri"/>
      <family val="0"/>
      <charset val="1"/>
    </font>
    <font>
      <b val="true"/>
      <sz val="10"/>
      <color rgb="FF1B4332"/>
      <name val="Calibri"/>
      <family val="0"/>
      <charset val="1"/>
    </font>
    <font>
      <sz val="9.5"/>
      <color rgb="FF6A7A72"/>
      <name val="Calibri"/>
      <family val="0"/>
      <charset val="1"/>
    </font>
    <font>
      <b val="true"/>
      <sz val="16"/>
      <color rgb="FF1F7A4D"/>
      <name val="Calibri"/>
      <family val="0"/>
      <charset val="1"/>
    </font>
    <font>
      <b val="true"/>
      <sz val="16"/>
      <color rgb="FF9E2B2B"/>
      <name val="Calibri"/>
      <family val="0"/>
      <charset val="1"/>
    </font>
    <font>
      <b val="true"/>
      <sz val="16"/>
      <color rgb="FF1B4332"/>
      <name val="Calibri"/>
      <family val="0"/>
      <charset val="1"/>
    </font>
    <font>
      <b val="true"/>
      <sz val="16"/>
      <color rgb="FF9C7C2C"/>
      <name val="Calibri"/>
      <family val="0"/>
      <charset val="1"/>
    </font>
    <font>
      <b val="true"/>
      <sz val="9"/>
      <color rgb="FF6A7A72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sz val="9"/>
      <color rgb="FF1C2A24"/>
      <name val="Calibri"/>
      <family val="0"/>
      <charset val="1"/>
    </font>
    <font>
      <sz val="9"/>
      <color rgb="FF1F7A4D"/>
      <name val="Calibri"/>
      <family val="0"/>
      <charset val="1"/>
    </font>
    <font>
      <sz val="9"/>
      <color rgb="FF9E2B2B"/>
      <name val="Calibri"/>
      <family val="0"/>
      <charset val="1"/>
    </font>
    <font>
      <sz val="8.5"/>
      <color rgb="FF1C2A24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10"/>
      <color rgb="FF1F7A4D"/>
      <name val="Calibri"/>
      <family val="0"/>
      <charset val="1"/>
    </font>
    <font>
      <b val="true"/>
      <sz val="10"/>
      <color rgb="FF9E2B2B"/>
      <name val="Calibri"/>
      <family val="0"/>
      <charset val="1"/>
    </font>
    <font>
      <b val="true"/>
      <sz val="9.5"/>
      <color rgb="FF1B4332"/>
      <name val="Calibri"/>
      <family val="0"/>
      <charset val="1"/>
    </font>
    <font>
      <i val="true"/>
      <sz val="8.5"/>
      <color rgb="FF6A7A72"/>
      <name val="Calibri"/>
      <family val="0"/>
      <charset val="1"/>
    </font>
    <font>
      <sz val="10"/>
      <color rgb="FFEFE3C4"/>
      <name val="Calibri"/>
      <family val="0"/>
      <charset val="1"/>
    </font>
    <font>
      <b val="true"/>
      <sz val="11"/>
      <color rgb="FF1B4332"/>
      <name val="Calibri"/>
      <family val="0"/>
      <charset val="1"/>
    </font>
    <font>
      <b val="true"/>
      <sz val="9.5"/>
      <color rgb="FFFFFFFF"/>
      <name val="Calibri"/>
      <family val="0"/>
      <charset val="1"/>
    </font>
    <font>
      <b val="true"/>
      <sz val="9.5"/>
      <color rgb="FF1C2A24"/>
      <name val="Calibri"/>
      <family val="0"/>
      <charset val="1"/>
    </font>
    <font>
      <b val="true"/>
      <sz val="10"/>
      <color rgb="FF1C2A24"/>
      <name val="Calibri"/>
      <family val="0"/>
      <charset val="1"/>
    </font>
    <font>
      <b val="true"/>
      <sz val="10"/>
      <color rgb="FF9C7C2C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5"/>
      <color rgb="FFFFFFFF"/>
      <name val="Calibri"/>
      <family val="0"/>
      <charset val="1"/>
    </font>
    <font>
      <b val="true"/>
      <sz val="9"/>
      <color rgb="FF1F7A4D"/>
      <name val="Calibri"/>
      <family val="0"/>
      <charset val="1"/>
    </font>
    <font>
      <b val="true"/>
      <sz val="9"/>
      <color rgb="FF9E2B2B"/>
      <name val="Calibri"/>
      <family val="0"/>
      <charset val="1"/>
    </font>
  </fonts>
  <fills count="15">
    <fill>
      <patternFill patternType="none"/>
    </fill>
    <fill>
      <patternFill patternType="gray125"/>
    </fill>
    <fill>
      <patternFill patternType="solid">
        <fgColor rgb="FF1B4332"/>
        <bgColor rgb="FF1C2A24"/>
      </patternFill>
    </fill>
    <fill>
      <patternFill patternType="solid">
        <fgColor rgb="FFC29A3B"/>
        <bgColor rgb="FF9C7C2C"/>
      </patternFill>
    </fill>
    <fill>
      <patternFill patternType="solid">
        <fgColor rgb="FFE3ECE7"/>
        <bgColor rgb="FFDCEEE2"/>
      </patternFill>
    </fill>
    <fill>
      <patternFill patternType="solid">
        <fgColor rgb="FFFBF6E3"/>
        <bgColor rgb="FFF4F7F5"/>
      </patternFill>
    </fill>
    <fill>
      <patternFill patternType="solid">
        <fgColor rgb="FF1F7A4D"/>
        <bgColor rgb="FF2D6A4F"/>
      </patternFill>
    </fill>
    <fill>
      <patternFill patternType="solid">
        <fgColor rgb="FF9E2B2B"/>
        <bgColor rgb="FF993366"/>
      </patternFill>
    </fill>
    <fill>
      <patternFill patternType="solid">
        <fgColor rgb="FF9C7C2C"/>
        <bgColor rgb="FFC29A3B"/>
      </patternFill>
    </fill>
    <fill>
      <patternFill patternType="solid">
        <fgColor rgb="FFFFFFFF"/>
        <bgColor rgb="FFF4F7F5"/>
      </patternFill>
    </fill>
    <fill>
      <patternFill patternType="solid">
        <fgColor rgb="FF2D6A4F"/>
        <bgColor rgb="FF1F7A4D"/>
      </patternFill>
    </fill>
    <fill>
      <patternFill patternType="solid">
        <fgColor rgb="FFF4F7F5"/>
        <bgColor rgb="FFFBF6E3"/>
      </patternFill>
    </fill>
    <fill>
      <patternFill patternType="solid">
        <fgColor rgb="FFEFE3C4"/>
        <bgColor rgb="FFF0DAD8"/>
      </patternFill>
    </fill>
    <fill>
      <patternFill patternType="solid">
        <fgColor rgb="FFDCEEE2"/>
        <bgColor rgb="FFE3ECE7"/>
      </patternFill>
    </fill>
    <fill>
      <patternFill patternType="solid">
        <fgColor rgb="FFF0DAD8"/>
        <bgColor rgb="FFEFE3C4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>
        <color rgb="FFFFFFFF"/>
      </left>
      <right/>
      <top style="thin">
        <color rgb="FFFFFFFF"/>
      </top>
      <bottom style="thin">
        <color rgb="FFFFFFFF"/>
      </bottom>
      <diagonal/>
    </border>
    <border diagonalUp="false" diagonalDown="false">
      <left/>
      <right/>
      <top/>
      <bottom style="thin">
        <color rgb="FFC29A3B"/>
      </bottom>
      <diagonal/>
    </border>
    <border diagonalUp="false" diagonalDown="false">
      <left style="thin">
        <color rgb="FFBEC9C2"/>
      </left>
      <right/>
      <top/>
      <bottom/>
      <diagonal/>
    </border>
    <border diagonalUp="false" diagonalDown="false">
      <left style="thin">
        <color rgb="FFBEC9C2"/>
      </left>
      <right/>
      <top/>
      <bottom style="thin">
        <color rgb="FFBEC9C2"/>
      </bottom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 diagonalUp="false" diagonalDown="false">
      <left style="thin">
        <color rgb="FFBEC9C2"/>
      </left>
      <right style="thin">
        <color rgb="FFBEC9C2"/>
      </right>
      <top style="thin">
        <color rgb="FFBEC9C2"/>
      </top>
      <bottom style="thin">
        <color rgb="FFBEC9C2"/>
      </bottom>
      <diagonal/>
    </border>
    <border diagonalUp="false" diagonalDown="false">
      <left/>
      <right/>
      <top/>
      <bottom style="medium">
        <color rgb="FFC29A3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2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6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5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8" fillId="5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9" fillId="5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7" fontId="10" fillId="0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0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6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8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9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9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3" fillId="9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4" fillId="9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9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7" fillId="1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5" fillId="11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8" fillId="5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5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5" borderId="6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19" fillId="5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20" fillId="5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11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1" fillId="5" borderId="6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8" fontId="15" fillId="9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9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2" fillId="10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6" fontId="23" fillId="4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24" fillId="4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9" fillId="12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4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5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1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4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11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7" fillId="2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28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9" fillId="1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9" fillId="6" borderId="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9" fillId="6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0" fillId="11" borderId="6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19" fillId="11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20" fillId="11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8" fillId="11" borderId="6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9" fontId="18" fillId="11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0" fillId="9" borderId="6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19" fillId="9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20" fillId="9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8" fillId="9" borderId="6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9" fontId="18" fillId="9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9" fillId="7" borderId="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9" fillId="7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2" borderId="5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6" fontId="22" fillId="2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31" fillId="4" borderId="6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9" fillId="4" borderId="6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6" fontId="23" fillId="4" borderId="6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6" fontId="24" fillId="4" borderId="6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6" fontId="32" fillId="4" borderId="6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31" fillId="12" borderId="6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9" fillId="12" borderId="6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35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2" fillId="10" borderId="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2" fillId="1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5" borderId="6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36" fillId="11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6" fillId="9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7" fillId="11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7" fillId="9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Calibri"/>
        <charset val="1"/>
        <family val="0"/>
        <b val="1"/>
        <color rgb="FF9E2B2B"/>
        <sz val="9"/>
      </font>
      <fill>
        <patternFill>
          <bgColor rgb="FFF0DAD8"/>
        </patternFill>
      </fill>
    </dxf>
    <dxf>
      <fill>
        <patternFill>
          <bgColor rgb="FFF0DAD8"/>
        </patternFill>
      </fill>
    </dxf>
    <dxf>
      <fill>
        <patternFill>
          <bgColor rgb="FFEFE3C4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C7C2C"/>
      <rgbColor rgb="FF800080"/>
      <rgbColor rgb="FF1F7A4D"/>
      <rgbColor rgb="FFBEC9C2"/>
      <rgbColor rgb="FF878787"/>
      <rgbColor rgb="FF9999FF"/>
      <rgbColor rgb="FF993366"/>
      <rgbColor rgb="FFFBF6E3"/>
      <rgbColor rgb="FFE3ECE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2D6A4F"/>
      <rgbColor rgb="FF0000FF"/>
      <rgbColor rgb="FF00CCFF"/>
      <rgbColor rgb="FFF4F7F5"/>
      <rgbColor rgb="FFDCEEE2"/>
      <rgbColor rgb="FFF0DAD8"/>
      <rgbColor rgb="FF99CCFF"/>
      <rgbColor rgb="FFFF99CC"/>
      <rgbColor rgb="FFCC99FF"/>
      <rgbColor rgb="FFEFE3C4"/>
      <rgbColor rgb="FF3366FF"/>
      <rgbColor rgb="FF33CCCC"/>
      <rgbColor rgb="FF99CC00"/>
      <rgbColor rgb="FFFFCC00"/>
      <rgbColor rgb="FFFF9900"/>
      <rgbColor rgb="FFFF6600"/>
      <rgbColor rgb="FF6A7A72"/>
      <rgbColor rgb="FFC29A3B"/>
      <rgbColor rgb="FF003366"/>
      <rgbColor rgb="FF339966"/>
      <rgbColor rgb="FF003300"/>
      <rgbColor rgb="FF1B4332"/>
      <rgbColor rgb="FF9E2B2B"/>
      <rgbColor rgb="FF993366"/>
      <rgbColor rgb="FF333399"/>
      <rgbColor rgb="FF1C2A2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Einnahmen und Ausgaben je Monat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Jahresübersicht!C5</c:f>
              <c:strCache>
                <c:ptCount val="1"/>
                <c:pt idx="0">
                  <c:v>Einnahmen (€)</c:v>
                </c:pt>
              </c:strCache>
            </c:strRef>
          </c:tx>
          <c:spPr>
            <a:solidFill>
              <a:srgbClr val="1f7a4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Jahresübersicht!$B$6:$B$17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</c:strCache>
            </c:strRef>
          </c:cat>
          <c:val>
            <c:numRef>
              <c:f>Jahresübersicht!$C$6:$C$17</c:f>
              <c:numCache>
                <c:formatCode>#,##0.00" €"</c:formatCode>
                <c:ptCount val="12"/>
                <c:pt idx="0">
                  <c:v>840</c:v>
                </c:pt>
                <c:pt idx="1">
                  <c:v>500</c:v>
                </c:pt>
                <c:pt idx="2">
                  <c:v>1180</c:v>
                </c:pt>
                <c:pt idx="3">
                  <c:v>750</c:v>
                </c:pt>
                <c:pt idx="4">
                  <c:v>810</c:v>
                </c:pt>
                <c:pt idx="5">
                  <c:v>600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ser>
          <c:idx val="1"/>
          <c:order val="1"/>
          <c:tx>
            <c:strRef>
              <c:f>Jahresübersicht!D5</c:f>
              <c:strCache>
                <c:ptCount val="1"/>
                <c:pt idx="0">
                  <c:v>Ausgaben (€)</c:v>
                </c:pt>
              </c:strCache>
            </c:strRef>
          </c:tx>
          <c:spPr>
            <a:solidFill>
              <a:srgbClr val="9e2b2b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Jahresübersicht!$B$6:$B$17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</c:strCache>
            </c:strRef>
          </c:cat>
          <c:val>
            <c:numRef>
              <c:f>Jahresübersicht!$D$6:$D$17</c:f>
              <c:numCache>
                <c:formatCode>#,##0.00" €"</c:formatCode>
                <c:ptCount val="12"/>
                <c:pt idx="0">
                  <c:v>220</c:v>
                </c:pt>
                <c:pt idx="1">
                  <c:v>46.8</c:v>
                </c:pt>
                <c:pt idx="2">
                  <c:v>650.5</c:v>
                </c:pt>
                <c:pt idx="3">
                  <c:v>312</c:v>
                </c:pt>
                <c:pt idx="4">
                  <c:v>64.2</c:v>
                </c:pt>
                <c:pt idx="5">
                  <c:v>407.9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150"/>
        <c:overlap val="0"/>
        <c:axId val="61181123"/>
        <c:axId val="38178968"/>
      </c:barChart>
      <c:catAx>
        <c:axId val="611811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8178968"/>
        <c:crosses val="autoZero"/>
        <c:auto val="1"/>
        <c:lblAlgn val="ctr"/>
        <c:lblOffset val="100"/>
        <c:noMultiLvlLbl val="0"/>
      </c:catAx>
      <c:valAx>
        <c:axId val="38178968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.00&quot; €&quot;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1181123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25</xdr:row>
      <xdr:rowOff>0</xdr:rowOff>
    </xdr:from>
    <xdr:to>
      <xdr:col>6</xdr:col>
      <xdr:colOff>473040</xdr:colOff>
      <xdr:row>38</xdr:row>
      <xdr:rowOff>43200</xdr:rowOff>
    </xdr:to>
    <xdr:graphicFrame>
      <xdr:nvGraphicFramePr>
        <xdr:cNvPr id="0" name="Chart 1"/>
        <xdr:cNvGraphicFramePr/>
      </xdr:nvGraphicFramePr>
      <xdr:xfrm>
        <a:off x="211320" y="5124600"/>
        <a:ext cx="575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4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3" topLeftCell="A1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2"/>
    <col collapsed="false" customWidth="true" hidden="false" outlineLevel="0" max="3" min="3" style="0" width="13"/>
    <col collapsed="false" customWidth="true" hidden="false" outlineLevel="0" max="4" min="4" style="0" width="32"/>
    <col collapsed="false" customWidth="true" hidden="false" outlineLevel="0" max="5" min="5" style="0" width="20"/>
    <col collapsed="false" customWidth="true" hidden="false" outlineLevel="0" max="6" min="6" style="0" width="15"/>
    <col collapsed="false" customWidth="true" hidden="false" outlineLevel="0" max="8" min="7" style="0" width="13"/>
    <col collapsed="false" customWidth="true" hidden="false" outlineLevel="0" max="9" min="9" style="0" width="15"/>
    <col collapsed="false" customWidth="true" hidden="false" outlineLevel="0" max="10" min="10" style="0" width="24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2" t="s">
        <v>1</v>
      </c>
      <c r="I1" s="2"/>
      <c r="J1" s="2"/>
    </row>
    <row r="2" customFormat="false" ht="15.75" hidden="false" customHeight="true" outlineLevel="0" collapsed="false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</row>
    <row r="3" customFormat="false" ht="6" hidden="false" customHeight="true" outlineLevel="0" collapsed="false"/>
    <row r="4" customFormat="false" ht="15" hidden="false" customHeight="false" outlineLevel="0" collapsed="false">
      <c r="A4" s="4" t="s">
        <v>3</v>
      </c>
      <c r="B4" s="4"/>
      <c r="C4" s="5" t="s">
        <v>4</v>
      </c>
      <c r="D4" s="5"/>
      <c r="E4" s="5"/>
      <c r="F4" s="4" t="s">
        <v>5</v>
      </c>
      <c r="G4" s="4"/>
      <c r="H4" s="5" t="s">
        <v>6</v>
      </c>
      <c r="I4" s="5"/>
      <c r="J4" s="5"/>
    </row>
    <row r="5" customFormat="false" ht="15" hidden="false" customHeight="false" outlineLevel="0" collapsed="false">
      <c r="A5" s="4" t="s">
        <v>7</v>
      </c>
      <c r="B5" s="4"/>
      <c r="C5" s="6" t="n">
        <v>2026</v>
      </c>
      <c r="D5" s="6"/>
      <c r="E5" s="6"/>
      <c r="F5" s="4" t="s">
        <v>8</v>
      </c>
      <c r="G5" s="4"/>
      <c r="H5" s="7" t="n">
        <v>1250</v>
      </c>
      <c r="I5" s="7"/>
      <c r="J5" s="7"/>
    </row>
    <row r="6" customFormat="false" ht="15" hidden="false" customHeight="false" outlineLevel="0" collapsed="false">
      <c r="A6" s="4" t="s">
        <v>9</v>
      </c>
      <c r="B6" s="4"/>
      <c r="C6" s="8" t="n">
        <f aca="true">TODAY()</f>
        <v>46267</v>
      </c>
      <c r="D6" s="8"/>
      <c r="E6" s="8"/>
      <c r="F6" s="4" t="s">
        <v>10</v>
      </c>
      <c r="G6" s="4"/>
      <c r="H6" s="9" t="s">
        <v>11</v>
      </c>
      <c r="I6" s="9"/>
      <c r="J6" s="9"/>
    </row>
    <row r="7" customFormat="false" ht="6" hidden="false" customHeight="true" outlineLevel="0" collapsed="false"/>
    <row r="8" customFormat="false" ht="3.75" hidden="false" customHeight="true" outlineLevel="0" collapsed="false">
      <c r="A8" s="10"/>
      <c r="B8" s="10"/>
      <c r="C8" s="10"/>
      <c r="D8" s="11"/>
      <c r="E8" s="11"/>
      <c r="F8" s="11"/>
      <c r="G8" s="12"/>
      <c r="H8" s="12"/>
      <c r="I8" s="13"/>
      <c r="J8" s="13"/>
    </row>
    <row r="9" customFormat="false" ht="27.75" hidden="false" customHeight="true" outlineLevel="0" collapsed="false">
      <c r="A9" s="14" t="n">
        <f aca="false">SUM(G14:G43)</f>
        <v>4680</v>
      </c>
      <c r="B9" s="14"/>
      <c r="C9" s="14"/>
      <c r="D9" s="15" t="n">
        <f aca="false">SUM(H14:H43)</f>
        <v>1701.4</v>
      </c>
      <c r="E9" s="15"/>
      <c r="F9" s="15"/>
      <c r="G9" s="16" t="n">
        <f aca="false">$H$5+A9-D9</f>
        <v>4228.6</v>
      </c>
      <c r="H9" s="16"/>
      <c r="I9" s="17" t="n">
        <f aca="false">COUNTA(B14:B43)</f>
        <v>14</v>
      </c>
      <c r="J9" s="17"/>
    </row>
    <row r="10" customFormat="false" ht="15" hidden="false" customHeight="true" outlineLevel="0" collapsed="false">
      <c r="A10" s="18" t="s">
        <v>12</v>
      </c>
      <c r="B10" s="18"/>
      <c r="C10" s="18"/>
      <c r="D10" s="18" t="s">
        <v>13</v>
      </c>
      <c r="E10" s="18"/>
      <c r="F10" s="18"/>
      <c r="G10" s="18" t="s">
        <v>14</v>
      </c>
      <c r="H10" s="18"/>
      <c r="I10" s="18" t="s">
        <v>15</v>
      </c>
      <c r="J10" s="18"/>
    </row>
    <row r="11" customFormat="false" ht="6" hidden="false" customHeight="true" outlineLevel="0" collapsed="false"/>
    <row r="12" customFormat="false" ht="19.5" hidden="false" customHeight="true" outlineLevel="0" collapsed="false">
      <c r="A12" s="19" t="s">
        <v>16</v>
      </c>
      <c r="B12" s="19"/>
      <c r="C12" s="19"/>
      <c r="D12" s="19"/>
      <c r="E12" s="19"/>
      <c r="F12" s="19"/>
      <c r="G12" s="19"/>
      <c r="H12" s="19"/>
      <c r="I12" s="19"/>
      <c r="J12" s="19"/>
    </row>
    <row r="13" customFormat="false" ht="25.5" hidden="false" customHeight="true" outlineLevel="0" collapsed="false">
      <c r="A13" s="20" t="s">
        <v>17</v>
      </c>
      <c r="B13" s="20" t="s">
        <v>18</v>
      </c>
      <c r="C13" s="20" t="s">
        <v>19</v>
      </c>
      <c r="D13" s="20" t="s">
        <v>20</v>
      </c>
      <c r="E13" s="20" t="s">
        <v>21</v>
      </c>
      <c r="F13" s="20" t="s">
        <v>22</v>
      </c>
      <c r="G13" s="20" t="s">
        <v>23</v>
      </c>
      <c r="H13" s="20" t="s">
        <v>24</v>
      </c>
      <c r="I13" s="20" t="s">
        <v>25</v>
      </c>
      <c r="J13" s="20" t="s">
        <v>26</v>
      </c>
    </row>
    <row r="14" customFormat="false" ht="16.5" hidden="false" customHeight="true" outlineLevel="0" collapsed="false">
      <c r="A14" s="21" t="n">
        <f aca="false">IF(B14&lt;&gt;"",14-14+1,"")</f>
        <v>1</v>
      </c>
      <c r="B14" s="22" t="n">
        <v>46027</v>
      </c>
      <c r="C14" s="23" t="s">
        <v>27</v>
      </c>
      <c r="D14" s="24" t="s">
        <v>28</v>
      </c>
      <c r="E14" s="24" t="s">
        <v>29</v>
      </c>
      <c r="F14" s="23" t="s">
        <v>30</v>
      </c>
      <c r="G14" s="25" t="n">
        <v>840</v>
      </c>
      <c r="H14" s="26"/>
      <c r="I14" s="27" t="n">
        <f aca="false">IF(AND(B14="",G14="",H14=""),"",$H$5+SUM($G$14:G14)-SUM($H$14:H14))</f>
        <v>2090</v>
      </c>
      <c r="J14" s="28"/>
    </row>
    <row r="15" customFormat="false" ht="16.5" hidden="false" customHeight="true" outlineLevel="0" collapsed="false">
      <c r="A15" s="29" t="n">
        <f aca="false">IF(B15&lt;&gt;"",15-14+1,"")</f>
        <v>2</v>
      </c>
      <c r="B15" s="22" t="n">
        <v>46034</v>
      </c>
      <c r="C15" s="23" t="s">
        <v>31</v>
      </c>
      <c r="D15" s="24" t="s">
        <v>32</v>
      </c>
      <c r="E15" s="24" t="s">
        <v>33</v>
      </c>
      <c r="F15" s="23" t="s">
        <v>34</v>
      </c>
      <c r="G15" s="25"/>
      <c r="H15" s="26" t="n">
        <v>220</v>
      </c>
      <c r="I15" s="30" t="n">
        <f aca="false">IF(AND(B15="",G15="",H15=""),"",$H$5+SUM($G$14:G15)-SUM($H$14:H15))</f>
        <v>1870</v>
      </c>
      <c r="J15" s="28"/>
    </row>
    <row r="16" customFormat="false" ht="16.5" hidden="false" customHeight="true" outlineLevel="0" collapsed="false">
      <c r="A16" s="21" t="n">
        <f aca="false">IF(B16&lt;&gt;"",16-14+1,"")</f>
        <v>3</v>
      </c>
      <c r="B16" s="22" t="n">
        <v>46056</v>
      </c>
      <c r="C16" s="23" t="s">
        <v>35</v>
      </c>
      <c r="D16" s="24" t="s">
        <v>36</v>
      </c>
      <c r="E16" s="24" t="s">
        <v>37</v>
      </c>
      <c r="F16" s="23" t="s">
        <v>30</v>
      </c>
      <c r="G16" s="25" t="n">
        <v>500</v>
      </c>
      <c r="H16" s="26"/>
      <c r="I16" s="27" t="n">
        <f aca="false">IF(AND(B16="",G16="",H16=""),"",$H$5+SUM($G$14:G16)-SUM($H$14:H16))</f>
        <v>2370</v>
      </c>
      <c r="J16" s="28"/>
    </row>
    <row r="17" customFormat="false" ht="16.5" hidden="false" customHeight="true" outlineLevel="0" collapsed="false">
      <c r="A17" s="29" t="n">
        <f aca="false">IF(B17&lt;&gt;"",17-14+1,"")</f>
        <v>4</v>
      </c>
      <c r="B17" s="22" t="n">
        <v>46071</v>
      </c>
      <c r="C17" s="23" t="s">
        <v>38</v>
      </c>
      <c r="D17" s="24" t="s">
        <v>39</v>
      </c>
      <c r="E17" s="24" t="s">
        <v>40</v>
      </c>
      <c r="F17" s="23" t="s">
        <v>41</v>
      </c>
      <c r="G17" s="25"/>
      <c r="H17" s="26" t="n">
        <v>46.8</v>
      </c>
      <c r="I17" s="30" t="n">
        <f aca="false">IF(AND(B17="",G17="",H17=""),"",$H$5+SUM($G$14:G17)-SUM($H$14:H17))</f>
        <v>2323.2</v>
      </c>
      <c r="J17" s="28"/>
    </row>
    <row r="18" customFormat="false" ht="16.5" hidden="false" customHeight="true" outlineLevel="0" collapsed="false">
      <c r="A18" s="21" t="n">
        <f aca="false">IF(B18&lt;&gt;"",18-14+1,"")</f>
        <v>5</v>
      </c>
      <c r="B18" s="22" t="n">
        <v>46083</v>
      </c>
      <c r="C18" s="23" t="s">
        <v>42</v>
      </c>
      <c r="D18" s="24" t="s">
        <v>43</v>
      </c>
      <c r="E18" s="24" t="s">
        <v>33</v>
      </c>
      <c r="F18" s="23" t="s">
        <v>34</v>
      </c>
      <c r="G18" s="25"/>
      <c r="H18" s="26" t="n">
        <v>220</v>
      </c>
      <c r="I18" s="27" t="n">
        <f aca="false">IF(AND(B18="",G18="",H18=""),"",$H$5+SUM($G$14:G18)-SUM($H$14:H18))</f>
        <v>2103.2</v>
      </c>
      <c r="J18" s="28"/>
    </row>
    <row r="19" customFormat="false" ht="16.5" hidden="false" customHeight="true" outlineLevel="0" collapsed="false">
      <c r="A19" s="29" t="n">
        <f aca="false">IF(B19&lt;&gt;"",19-14+1,"")</f>
        <v>6</v>
      </c>
      <c r="B19" s="22" t="n">
        <v>46096</v>
      </c>
      <c r="C19" s="23" t="s">
        <v>44</v>
      </c>
      <c r="D19" s="24" t="s">
        <v>45</v>
      </c>
      <c r="E19" s="24" t="s">
        <v>46</v>
      </c>
      <c r="F19" s="23" t="s">
        <v>41</v>
      </c>
      <c r="G19" s="25" t="n">
        <v>1180</v>
      </c>
      <c r="H19" s="26"/>
      <c r="I19" s="30" t="n">
        <f aca="false">IF(AND(B19="",G19="",H19=""),"",$H$5+SUM($G$14:G19)-SUM($H$14:H19))</f>
        <v>3283.2</v>
      </c>
      <c r="J19" s="28"/>
    </row>
    <row r="20" customFormat="false" ht="16.5" hidden="false" customHeight="true" outlineLevel="0" collapsed="false">
      <c r="A20" s="21" t="n">
        <f aca="false">IF(B20&lt;&gt;"",20-14+1,"")</f>
        <v>7</v>
      </c>
      <c r="B20" s="22" t="n">
        <v>46096</v>
      </c>
      <c r="C20" s="23" t="s">
        <v>47</v>
      </c>
      <c r="D20" s="24" t="s">
        <v>48</v>
      </c>
      <c r="E20" s="24" t="s">
        <v>49</v>
      </c>
      <c r="F20" s="23" t="s">
        <v>41</v>
      </c>
      <c r="G20" s="25"/>
      <c r="H20" s="26" t="n">
        <v>430.5</v>
      </c>
      <c r="I20" s="27" t="n">
        <f aca="false">IF(AND(B20="",G20="",H20=""),"",$H$5+SUM($G$14:G20)-SUM($H$14:H20))</f>
        <v>2852.7</v>
      </c>
      <c r="J20" s="28" t="s">
        <v>50</v>
      </c>
    </row>
    <row r="21" customFormat="false" ht="16.5" hidden="false" customHeight="true" outlineLevel="0" collapsed="false">
      <c r="A21" s="29" t="n">
        <f aca="false">IF(B21&lt;&gt;"",21-14+1,"")</f>
        <v>8</v>
      </c>
      <c r="B21" s="22" t="n">
        <v>46116</v>
      </c>
      <c r="C21" s="23" t="s">
        <v>51</v>
      </c>
      <c r="D21" s="24" t="s">
        <v>52</v>
      </c>
      <c r="E21" s="24" t="s">
        <v>53</v>
      </c>
      <c r="F21" s="23" t="s">
        <v>30</v>
      </c>
      <c r="G21" s="25"/>
      <c r="H21" s="26" t="n">
        <v>312</v>
      </c>
      <c r="I21" s="30" t="n">
        <f aca="false">IF(AND(B21="",G21="",H21=""),"",$H$5+SUM($G$14:G21)-SUM($H$14:H21))</f>
        <v>2540.7</v>
      </c>
      <c r="J21" s="28"/>
    </row>
    <row r="22" customFormat="false" ht="16.5" hidden="false" customHeight="true" outlineLevel="0" collapsed="false">
      <c r="A22" s="21" t="n">
        <f aca="false">IF(B22&lt;&gt;"",22-14+1,"")</f>
        <v>9</v>
      </c>
      <c r="B22" s="22" t="n">
        <v>46134</v>
      </c>
      <c r="C22" s="23" t="s">
        <v>54</v>
      </c>
      <c r="D22" s="24" t="s">
        <v>55</v>
      </c>
      <c r="E22" s="24" t="s">
        <v>56</v>
      </c>
      <c r="F22" s="23" t="s">
        <v>30</v>
      </c>
      <c r="G22" s="25" t="n">
        <v>750</v>
      </c>
      <c r="H22" s="26"/>
      <c r="I22" s="27" t="n">
        <f aca="false">IF(AND(B22="",G22="",H22=""),"",$H$5+SUM($G$14:G22)-SUM($H$14:H22))</f>
        <v>3290.7</v>
      </c>
      <c r="J22" s="28"/>
    </row>
    <row r="23" customFormat="false" ht="16.5" hidden="false" customHeight="true" outlineLevel="0" collapsed="false">
      <c r="A23" s="29" t="n">
        <f aca="false">IF(B23&lt;&gt;"",23-14+1,"")</f>
        <v>10</v>
      </c>
      <c r="B23" s="22" t="n">
        <v>46152</v>
      </c>
      <c r="C23" s="23" t="s">
        <v>57</v>
      </c>
      <c r="D23" s="24" t="s">
        <v>58</v>
      </c>
      <c r="E23" s="24" t="s">
        <v>29</v>
      </c>
      <c r="F23" s="23" t="s">
        <v>30</v>
      </c>
      <c r="G23" s="25" t="n">
        <v>810</v>
      </c>
      <c r="H23" s="26"/>
      <c r="I23" s="30" t="n">
        <f aca="false">IF(AND(B23="",G23="",H23=""),"",$H$5+SUM($G$14:G23)-SUM($H$14:H23))</f>
        <v>4100.7</v>
      </c>
      <c r="J23" s="28"/>
    </row>
    <row r="24" customFormat="false" ht="16.5" hidden="false" customHeight="true" outlineLevel="0" collapsed="false">
      <c r="A24" s="21" t="n">
        <f aca="false">IF(B24&lt;&gt;"",24-14+1,"")</f>
        <v>11</v>
      </c>
      <c r="B24" s="22" t="n">
        <v>46162</v>
      </c>
      <c r="C24" s="23" t="s">
        <v>59</v>
      </c>
      <c r="D24" s="24" t="s">
        <v>60</v>
      </c>
      <c r="E24" s="24" t="s">
        <v>61</v>
      </c>
      <c r="F24" s="23" t="s">
        <v>41</v>
      </c>
      <c r="G24" s="25"/>
      <c r="H24" s="26" t="n">
        <v>64.2</v>
      </c>
      <c r="I24" s="27" t="n">
        <f aca="false">IF(AND(B24="",G24="",H24=""),"",$H$5+SUM($G$14:G24)-SUM($H$14:H24))</f>
        <v>4036.5</v>
      </c>
      <c r="J24" s="28"/>
    </row>
    <row r="25" customFormat="false" ht="16.5" hidden="false" customHeight="true" outlineLevel="0" collapsed="false">
      <c r="A25" s="29" t="n">
        <f aca="false">IF(B25&lt;&gt;"",25-14+1,"")</f>
        <v>12</v>
      </c>
      <c r="B25" s="22" t="n">
        <v>46179</v>
      </c>
      <c r="C25" s="23" t="s">
        <v>62</v>
      </c>
      <c r="D25" s="24" t="s">
        <v>63</v>
      </c>
      <c r="E25" s="24" t="s">
        <v>64</v>
      </c>
      <c r="F25" s="23" t="s">
        <v>30</v>
      </c>
      <c r="G25" s="25" t="n">
        <v>600</v>
      </c>
      <c r="H25" s="26"/>
      <c r="I25" s="30" t="n">
        <f aca="false">IF(AND(B25="",G25="",H25=""),"",$H$5+SUM($G$14:G25)-SUM($H$14:H25))</f>
        <v>4636.5</v>
      </c>
      <c r="J25" s="28"/>
    </row>
    <row r="26" customFormat="false" ht="16.5" hidden="false" customHeight="true" outlineLevel="0" collapsed="false">
      <c r="A26" s="21" t="n">
        <f aca="false">IF(B26&lt;&gt;"",26-14+1,"")</f>
        <v>13</v>
      </c>
      <c r="B26" s="22" t="n">
        <v>46187</v>
      </c>
      <c r="C26" s="23" t="s">
        <v>65</v>
      </c>
      <c r="D26" s="24" t="s">
        <v>66</v>
      </c>
      <c r="E26" s="24" t="s">
        <v>67</v>
      </c>
      <c r="F26" s="23" t="s">
        <v>30</v>
      </c>
      <c r="G26" s="25"/>
      <c r="H26" s="26" t="n">
        <v>389.9</v>
      </c>
      <c r="I26" s="27" t="n">
        <f aca="false">IF(AND(B26="",G26="",H26=""),"",$H$5+SUM($G$14:G26)-SUM($H$14:H26))</f>
        <v>4246.6</v>
      </c>
      <c r="J26" s="28"/>
    </row>
    <row r="27" customFormat="false" ht="16.5" hidden="false" customHeight="true" outlineLevel="0" collapsed="false">
      <c r="A27" s="29" t="n">
        <f aca="false">IF(B27&lt;&gt;"",27-14+1,"")</f>
        <v>14</v>
      </c>
      <c r="B27" s="22" t="n">
        <v>46201</v>
      </c>
      <c r="C27" s="23" t="s">
        <v>68</v>
      </c>
      <c r="D27" s="24" t="s">
        <v>69</v>
      </c>
      <c r="E27" s="24" t="s">
        <v>70</v>
      </c>
      <c r="F27" s="23" t="s">
        <v>34</v>
      </c>
      <c r="G27" s="25"/>
      <c r="H27" s="26" t="n">
        <v>18</v>
      </c>
      <c r="I27" s="30" t="n">
        <f aca="false">IF(AND(B27="",G27="",H27=""),"",$H$5+SUM($G$14:G27)-SUM($H$14:H27))</f>
        <v>4228.6</v>
      </c>
      <c r="J27" s="28"/>
    </row>
    <row r="28" customFormat="false" ht="16.5" hidden="false" customHeight="true" outlineLevel="0" collapsed="false">
      <c r="A28" s="21" t="str">
        <f aca="false">IF(B28&lt;&gt;"",28-14+1,"")</f>
        <v/>
      </c>
      <c r="B28" s="22"/>
      <c r="C28" s="23"/>
      <c r="D28" s="24"/>
      <c r="E28" s="24"/>
      <c r="F28" s="23"/>
      <c r="G28" s="25"/>
      <c r="H28" s="26"/>
      <c r="I28" s="27" t="str">
        <f aca="false">IF(AND(B28="",G28="",H28=""),"",$H$5+SUM($G$14:G28)-SUM($H$14:H28))</f>
        <v/>
      </c>
      <c r="J28" s="28"/>
    </row>
    <row r="29" customFormat="false" ht="16.5" hidden="false" customHeight="true" outlineLevel="0" collapsed="false">
      <c r="A29" s="29" t="str">
        <f aca="false">IF(B29&lt;&gt;"",29-14+1,"")</f>
        <v/>
      </c>
      <c r="B29" s="22"/>
      <c r="C29" s="23"/>
      <c r="D29" s="24"/>
      <c r="E29" s="24"/>
      <c r="F29" s="23"/>
      <c r="G29" s="25"/>
      <c r="H29" s="26"/>
      <c r="I29" s="30" t="str">
        <f aca="false">IF(AND(B29="",G29="",H29=""),"",$H$5+SUM($G$14:G29)-SUM($H$14:H29))</f>
        <v/>
      </c>
      <c r="J29" s="28"/>
    </row>
    <row r="30" customFormat="false" ht="16.5" hidden="false" customHeight="true" outlineLevel="0" collapsed="false">
      <c r="A30" s="21" t="str">
        <f aca="false">IF(B30&lt;&gt;"",30-14+1,"")</f>
        <v/>
      </c>
      <c r="B30" s="22"/>
      <c r="C30" s="23"/>
      <c r="D30" s="24"/>
      <c r="E30" s="24"/>
      <c r="F30" s="23"/>
      <c r="G30" s="25"/>
      <c r="H30" s="26"/>
      <c r="I30" s="27" t="str">
        <f aca="false">IF(AND(B30="",G30="",H30=""),"",$H$5+SUM($G$14:G30)-SUM($H$14:H30))</f>
        <v/>
      </c>
      <c r="J30" s="28"/>
    </row>
    <row r="31" customFormat="false" ht="16.5" hidden="false" customHeight="true" outlineLevel="0" collapsed="false">
      <c r="A31" s="29" t="str">
        <f aca="false">IF(B31&lt;&gt;"",31-14+1,"")</f>
        <v/>
      </c>
      <c r="B31" s="22"/>
      <c r="C31" s="23"/>
      <c r="D31" s="24"/>
      <c r="E31" s="24"/>
      <c r="F31" s="23"/>
      <c r="G31" s="25"/>
      <c r="H31" s="26"/>
      <c r="I31" s="30" t="str">
        <f aca="false">IF(AND(B31="",G31="",H31=""),"",$H$5+SUM($G$14:G31)-SUM($H$14:H31))</f>
        <v/>
      </c>
      <c r="J31" s="28"/>
    </row>
    <row r="32" customFormat="false" ht="16.5" hidden="false" customHeight="true" outlineLevel="0" collapsed="false">
      <c r="A32" s="21" t="str">
        <f aca="false">IF(B32&lt;&gt;"",32-14+1,"")</f>
        <v/>
      </c>
      <c r="B32" s="22"/>
      <c r="C32" s="23"/>
      <c r="D32" s="24"/>
      <c r="E32" s="24"/>
      <c r="F32" s="23"/>
      <c r="G32" s="25"/>
      <c r="H32" s="26"/>
      <c r="I32" s="27" t="str">
        <f aca="false">IF(AND(B32="",G32="",H32=""),"",$H$5+SUM($G$14:G32)-SUM($H$14:H32))</f>
        <v/>
      </c>
      <c r="J32" s="28"/>
    </row>
    <row r="33" customFormat="false" ht="16.5" hidden="false" customHeight="true" outlineLevel="0" collapsed="false">
      <c r="A33" s="29" t="str">
        <f aca="false">IF(B33&lt;&gt;"",33-14+1,"")</f>
        <v/>
      </c>
      <c r="B33" s="22"/>
      <c r="C33" s="23"/>
      <c r="D33" s="24"/>
      <c r="E33" s="24"/>
      <c r="F33" s="23"/>
      <c r="G33" s="25"/>
      <c r="H33" s="26"/>
      <c r="I33" s="30" t="str">
        <f aca="false">IF(AND(B33="",G33="",H33=""),"",$H$5+SUM($G$14:G33)-SUM($H$14:H33))</f>
        <v/>
      </c>
      <c r="J33" s="28"/>
    </row>
    <row r="34" customFormat="false" ht="16.5" hidden="false" customHeight="true" outlineLevel="0" collapsed="false">
      <c r="A34" s="21" t="str">
        <f aca="false">IF(B34&lt;&gt;"",34-14+1,"")</f>
        <v/>
      </c>
      <c r="B34" s="22"/>
      <c r="C34" s="23"/>
      <c r="D34" s="24"/>
      <c r="E34" s="24"/>
      <c r="F34" s="23"/>
      <c r="G34" s="25"/>
      <c r="H34" s="26"/>
      <c r="I34" s="27" t="str">
        <f aca="false">IF(AND(B34="",G34="",H34=""),"",$H$5+SUM($G$14:G34)-SUM($H$14:H34))</f>
        <v/>
      </c>
      <c r="J34" s="28"/>
    </row>
    <row r="35" customFormat="false" ht="16.5" hidden="false" customHeight="true" outlineLevel="0" collapsed="false">
      <c r="A35" s="29" t="str">
        <f aca="false">IF(B35&lt;&gt;"",35-14+1,"")</f>
        <v/>
      </c>
      <c r="B35" s="22"/>
      <c r="C35" s="23"/>
      <c r="D35" s="24"/>
      <c r="E35" s="24"/>
      <c r="F35" s="23"/>
      <c r="G35" s="25"/>
      <c r="H35" s="26"/>
      <c r="I35" s="30" t="str">
        <f aca="false">IF(AND(B35="",G35="",H35=""),"",$H$5+SUM($G$14:G35)-SUM($H$14:H35))</f>
        <v/>
      </c>
      <c r="J35" s="28"/>
    </row>
    <row r="36" customFormat="false" ht="16.5" hidden="false" customHeight="true" outlineLevel="0" collapsed="false">
      <c r="A36" s="21" t="str">
        <f aca="false">IF(B36&lt;&gt;"",36-14+1,"")</f>
        <v/>
      </c>
      <c r="B36" s="22"/>
      <c r="C36" s="23"/>
      <c r="D36" s="24"/>
      <c r="E36" s="24"/>
      <c r="F36" s="23"/>
      <c r="G36" s="25"/>
      <c r="H36" s="26"/>
      <c r="I36" s="27" t="str">
        <f aca="false">IF(AND(B36="",G36="",H36=""),"",$H$5+SUM($G$14:G36)-SUM($H$14:H36))</f>
        <v/>
      </c>
      <c r="J36" s="28"/>
    </row>
    <row r="37" customFormat="false" ht="16.5" hidden="false" customHeight="true" outlineLevel="0" collapsed="false">
      <c r="A37" s="29" t="str">
        <f aca="false">IF(B37&lt;&gt;"",37-14+1,"")</f>
        <v/>
      </c>
      <c r="B37" s="22"/>
      <c r="C37" s="23"/>
      <c r="D37" s="24"/>
      <c r="E37" s="24"/>
      <c r="F37" s="23"/>
      <c r="G37" s="25"/>
      <c r="H37" s="26"/>
      <c r="I37" s="30" t="str">
        <f aca="false">IF(AND(B37="",G37="",H37=""),"",$H$5+SUM($G$14:G37)-SUM($H$14:H37))</f>
        <v/>
      </c>
      <c r="J37" s="28"/>
    </row>
    <row r="38" customFormat="false" ht="16.5" hidden="false" customHeight="true" outlineLevel="0" collapsed="false">
      <c r="A38" s="21" t="str">
        <f aca="false">IF(B38&lt;&gt;"",38-14+1,"")</f>
        <v/>
      </c>
      <c r="B38" s="22"/>
      <c r="C38" s="23"/>
      <c r="D38" s="24"/>
      <c r="E38" s="24"/>
      <c r="F38" s="23"/>
      <c r="G38" s="25"/>
      <c r="H38" s="26"/>
      <c r="I38" s="27" t="str">
        <f aca="false">IF(AND(B38="",G38="",H38=""),"",$H$5+SUM($G$14:G38)-SUM($H$14:H38))</f>
        <v/>
      </c>
      <c r="J38" s="28"/>
    </row>
    <row r="39" customFormat="false" ht="16.5" hidden="false" customHeight="true" outlineLevel="0" collapsed="false">
      <c r="A39" s="29" t="str">
        <f aca="false">IF(B39&lt;&gt;"",39-14+1,"")</f>
        <v/>
      </c>
      <c r="B39" s="22"/>
      <c r="C39" s="23"/>
      <c r="D39" s="24"/>
      <c r="E39" s="24"/>
      <c r="F39" s="23"/>
      <c r="G39" s="25"/>
      <c r="H39" s="26"/>
      <c r="I39" s="30" t="str">
        <f aca="false">IF(AND(B39="",G39="",H39=""),"",$H$5+SUM($G$14:G39)-SUM($H$14:H39))</f>
        <v/>
      </c>
      <c r="J39" s="28"/>
    </row>
    <row r="40" customFormat="false" ht="16.5" hidden="false" customHeight="true" outlineLevel="0" collapsed="false">
      <c r="A40" s="21" t="str">
        <f aca="false">IF(B40&lt;&gt;"",40-14+1,"")</f>
        <v/>
      </c>
      <c r="B40" s="22"/>
      <c r="C40" s="23"/>
      <c r="D40" s="24"/>
      <c r="E40" s="24"/>
      <c r="F40" s="23"/>
      <c r="G40" s="25"/>
      <c r="H40" s="26"/>
      <c r="I40" s="27" t="str">
        <f aca="false">IF(AND(B40="",G40="",H40=""),"",$H$5+SUM($G$14:G40)-SUM($H$14:H40))</f>
        <v/>
      </c>
      <c r="J40" s="28"/>
    </row>
    <row r="41" customFormat="false" ht="16.5" hidden="false" customHeight="true" outlineLevel="0" collapsed="false">
      <c r="A41" s="29" t="str">
        <f aca="false">IF(B41&lt;&gt;"",41-14+1,"")</f>
        <v/>
      </c>
      <c r="B41" s="22"/>
      <c r="C41" s="23"/>
      <c r="D41" s="24"/>
      <c r="E41" s="24"/>
      <c r="F41" s="23"/>
      <c r="G41" s="25"/>
      <c r="H41" s="26"/>
      <c r="I41" s="30" t="str">
        <f aca="false">IF(AND(B41="",G41="",H41=""),"",$H$5+SUM($G$14:G41)-SUM($H$14:H41))</f>
        <v/>
      </c>
      <c r="J41" s="28"/>
    </row>
    <row r="42" customFormat="false" ht="16.5" hidden="false" customHeight="true" outlineLevel="0" collapsed="false">
      <c r="A42" s="21" t="str">
        <f aca="false">IF(B42&lt;&gt;"",42-14+1,"")</f>
        <v/>
      </c>
      <c r="B42" s="22"/>
      <c r="C42" s="23"/>
      <c r="D42" s="24"/>
      <c r="E42" s="24"/>
      <c r="F42" s="23"/>
      <c r="G42" s="25"/>
      <c r="H42" s="26"/>
      <c r="I42" s="27" t="str">
        <f aca="false">IF(AND(B42="",G42="",H42=""),"",$H$5+SUM($G$14:G42)-SUM($H$14:H42))</f>
        <v/>
      </c>
      <c r="J42" s="28"/>
    </row>
    <row r="43" customFormat="false" ht="16.5" hidden="false" customHeight="true" outlineLevel="0" collapsed="false">
      <c r="A43" s="29" t="str">
        <f aca="false">IF(B43&lt;&gt;"",43-14+1,"")</f>
        <v/>
      </c>
      <c r="B43" s="22"/>
      <c r="C43" s="23"/>
      <c r="D43" s="24"/>
      <c r="E43" s="24"/>
      <c r="F43" s="23"/>
      <c r="G43" s="25"/>
      <c r="H43" s="26"/>
      <c r="I43" s="30" t="str">
        <f aca="false">IF(AND(B43="",G43="",H43=""),"",$H$5+SUM($G$14:G43)-SUM($H$14:H43))</f>
        <v/>
      </c>
      <c r="J43" s="28"/>
    </row>
    <row r="44" customFormat="false" ht="19.5" hidden="false" customHeight="true" outlineLevel="0" collapsed="false">
      <c r="A44" s="31" t="s">
        <v>71</v>
      </c>
      <c r="B44" s="31"/>
      <c r="C44" s="31"/>
      <c r="D44" s="31"/>
      <c r="E44" s="31"/>
      <c r="F44" s="31"/>
      <c r="G44" s="32" t="n">
        <f aca="false">SUM(G14:G43)</f>
        <v>4680</v>
      </c>
      <c r="H44" s="33" t="n">
        <f aca="false">SUM(H14:H43)</f>
        <v>1701.4</v>
      </c>
      <c r="I44" s="34" t="n">
        <f aca="false">$H$5+G44-H44</f>
        <v>4228.6</v>
      </c>
      <c r="J44" s="35"/>
    </row>
    <row r="46" customFormat="false" ht="15" hidden="false" customHeight="false" outlineLevel="0" collapsed="false">
      <c r="A46" s="36" t="s">
        <v>72</v>
      </c>
      <c r="B46" s="36"/>
      <c r="C46" s="36"/>
      <c r="D46" s="36"/>
      <c r="E46" s="36"/>
      <c r="F46" s="36"/>
      <c r="G46" s="36"/>
      <c r="H46" s="36"/>
      <c r="I46" s="36"/>
      <c r="J46" s="36"/>
    </row>
    <row r="47" customFormat="false" ht="15" hidden="false" customHeight="false" outlineLevel="0" collapsed="false">
      <c r="A47" s="37"/>
      <c r="B47" s="38" t="s">
        <v>73</v>
      </c>
      <c r="C47" s="38"/>
      <c r="D47" s="38"/>
      <c r="E47" s="38"/>
      <c r="F47" s="39"/>
      <c r="G47" s="38" t="s">
        <v>74</v>
      </c>
      <c r="H47" s="38"/>
      <c r="I47" s="38"/>
      <c r="J47" s="38"/>
    </row>
    <row r="48" customFormat="false" ht="15" hidden="false" customHeight="false" outlineLevel="0" collapsed="false">
      <c r="A48" s="40"/>
      <c r="B48" s="38" t="s">
        <v>75</v>
      </c>
      <c r="C48" s="38"/>
      <c r="D48" s="38"/>
      <c r="E48" s="38"/>
      <c r="F48" s="35"/>
      <c r="G48" s="38" t="s">
        <v>76</v>
      </c>
      <c r="H48" s="38"/>
      <c r="I48" s="38"/>
      <c r="J48" s="38"/>
    </row>
    <row r="49" customFormat="false" ht="30" hidden="false" customHeight="true" outlineLevel="0" collapsed="false">
      <c r="A49" s="41" t="s">
        <v>77</v>
      </c>
      <c r="B49" s="41"/>
      <c r="C49" s="41"/>
      <c r="D49" s="41"/>
      <c r="E49" s="41"/>
      <c r="F49" s="41"/>
      <c r="G49" s="41"/>
      <c r="H49" s="41"/>
      <c r="I49" s="41"/>
      <c r="J49" s="41"/>
    </row>
  </sheetData>
  <mergeCells count="35">
    <mergeCell ref="A1:G1"/>
    <mergeCell ref="H1:J1"/>
    <mergeCell ref="A2:J2"/>
    <mergeCell ref="A4:B4"/>
    <mergeCell ref="C4:E4"/>
    <mergeCell ref="F4:G4"/>
    <mergeCell ref="H4:J4"/>
    <mergeCell ref="A5:B5"/>
    <mergeCell ref="C5:E5"/>
    <mergeCell ref="F5:G5"/>
    <mergeCell ref="H5:J5"/>
    <mergeCell ref="A6:B6"/>
    <mergeCell ref="C6:E6"/>
    <mergeCell ref="F6:G6"/>
    <mergeCell ref="H6:J6"/>
    <mergeCell ref="A8:C8"/>
    <mergeCell ref="D8:F8"/>
    <mergeCell ref="G8:H8"/>
    <mergeCell ref="I8:J8"/>
    <mergeCell ref="A9:C9"/>
    <mergeCell ref="D9:F9"/>
    <mergeCell ref="G9:H9"/>
    <mergeCell ref="I9:J9"/>
    <mergeCell ref="A10:C10"/>
    <mergeCell ref="D10:F10"/>
    <mergeCell ref="G10:H10"/>
    <mergeCell ref="I10:J10"/>
    <mergeCell ref="A12:J12"/>
    <mergeCell ref="A44:F44"/>
    <mergeCell ref="A46:J46"/>
    <mergeCell ref="B47:E47"/>
    <mergeCell ref="G47:J47"/>
    <mergeCell ref="B48:E48"/>
    <mergeCell ref="G48:J48"/>
    <mergeCell ref="A49:J49"/>
  </mergeCells>
  <conditionalFormatting sqref="I14:I43">
    <cfRule type="cellIs" priority="2" operator="lessThan" aboveAverage="0" equalAverage="0" bottom="0" percent="0" rank="0" text="" dxfId="0">
      <formula>0</formula>
    </cfRule>
  </conditionalFormatting>
  <conditionalFormatting sqref="C14:C43">
    <cfRule type="expression" priority="3" aboveAverage="0" equalAverage="0" bottom="0" percent="0" rank="0" text="" dxfId="1">
      <formula>AND(C14="",OR(G14&lt;&gt;"",H14&lt;&gt;""))</formula>
    </cfRule>
  </conditionalFormatting>
  <conditionalFormatting sqref="E14:E43">
    <cfRule type="expression" priority="4" aboveAverage="0" equalAverage="0" bottom="0" percent="0" rank="0" text="" dxfId="2">
      <formula>AND(E14="",OR(G14&lt;&gt;"",H14&lt;&gt;""))</formula>
    </cfRule>
  </conditionalFormatting>
  <dataValidations count="3">
    <dataValidation allowBlank="true" error="Kategorie aus der Liste wählen (Blatt „Kategorien“)." errorStyle="stop" errorTitle="Ungültige Kategorie" operator="between" showDropDown="false" showErrorMessage="false" showInputMessage="false" sqref="E14:E43" type="list">
      <formula1>Kategorien_Liste</formula1>
      <formula2>0</formula2>
    </dataValidation>
    <dataValidation allowBlank="true" error="Zahlungsart aus der Liste wählen." errorStyle="stop" operator="between" showDropDown="false" showErrorMessage="false" showInputMessage="false" sqref="F14:F43" type="list">
      <formula1>Zahlungsarten</formula1>
      <formula2>0</formula2>
    </dataValidation>
    <dataValidation allowBlank="true" error="Betrag ≥ 0 eingeben." errorStyle="stop" operator="greaterThanOrEqual" showDropDown="false" showErrorMessage="false" showInputMessage="false" sqref="G14:H43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I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5" min="2" style="0" width="18"/>
    <col collapsed="false" customWidth="true" hidden="false" outlineLevel="0" max="6" min="6" style="0" width="3"/>
    <col collapsed="false" customWidth="true" hidden="false" outlineLevel="0" max="7" min="7" style="0" width="24"/>
    <col collapsed="false" customWidth="true" hidden="false" outlineLevel="0" max="8" min="8" style="0" width="16"/>
    <col collapsed="false" customWidth="true" hidden="false" outlineLevel="0" max="9" min="9" style="0" width="12"/>
  </cols>
  <sheetData>
    <row r="1" customFormat="false" ht="27.75" hidden="false" customHeight="true" outlineLevel="0" collapsed="false">
      <c r="B1" s="1" t="s">
        <v>78</v>
      </c>
      <c r="C1" s="1"/>
      <c r="D1" s="1"/>
      <c r="E1" s="1"/>
      <c r="G1" s="42" t="s">
        <v>79</v>
      </c>
      <c r="H1" s="42"/>
      <c r="I1" s="42"/>
    </row>
    <row r="2" customFormat="false" ht="15.75" hidden="false" customHeight="true" outlineLevel="0" collapsed="false">
      <c r="B2" s="3" t="s">
        <v>80</v>
      </c>
      <c r="C2" s="3"/>
      <c r="D2" s="3"/>
      <c r="E2" s="3"/>
      <c r="F2" s="3"/>
      <c r="G2" s="3"/>
      <c r="H2" s="3"/>
      <c r="I2" s="3"/>
    </row>
    <row r="3" customFormat="false" ht="6" hidden="false" customHeight="true" outlineLevel="0" collapsed="false"/>
    <row r="4" customFormat="false" ht="15" hidden="false" customHeight="false" outlineLevel="0" collapsed="false">
      <c r="B4" s="43" t="s">
        <v>81</v>
      </c>
      <c r="C4" s="43"/>
      <c r="D4" s="43"/>
      <c r="E4" s="43"/>
      <c r="G4" s="43" t="s">
        <v>82</v>
      </c>
      <c r="H4" s="43"/>
      <c r="I4" s="43"/>
    </row>
    <row r="5" customFormat="false" ht="19.5" hidden="false" customHeight="true" outlineLevel="0" collapsed="false">
      <c r="B5" s="44" t="s">
        <v>83</v>
      </c>
      <c r="C5" s="44" t="s">
        <v>84</v>
      </c>
      <c r="D5" s="44" t="s">
        <v>85</v>
      </c>
      <c r="E5" s="44" t="s">
        <v>86</v>
      </c>
      <c r="G5" s="45" t="s">
        <v>87</v>
      </c>
      <c r="H5" s="46" t="s">
        <v>88</v>
      </c>
      <c r="I5" s="46" t="s">
        <v>89</v>
      </c>
    </row>
    <row r="6" customFormat="false" ht="15" hidden="false" customHeight="false" outlineLevel="0" collapsed="false">
      <c r="B6" s="47" t="s">
        <v>90</v>
      </c>
      <c r="C6" s="48" t="n">
        <f aca="false">SUMIFS(Kassenbuch!$G$14:$G$43,Kassenbuch!$B$14:$B$43,"&gt;="&amp;DATE(Kassenbuch!$C$5,1,1),Kassenbuch!$B$14:$B$43,"&lt;"&amp;DATE(Kassenbuch!$C$5,2,1))</f>
        <v>840</v>
      </c>
      <c r="D6" s="49" t="n">
        <f aca="false">SUMIFS(Kassenbuch!$H$14:$H$43,Kassenbuch!$B$14:$B$43,"&gt;="&amp;DATE(Kassenbuch!$C$5,1,1),Kassenbuch!$B$14:$B$43,"&lt;"&amp;DATE(Kassenbuch!$C$5,2,1))</f>
        <v>220</v>
      </c>
      <c r="E6" s="27" t="n">
        <f aca="false">C6-D6</f>
        <v>620</v>
      </c>
      <c r="G6" s="50" t="str">
        <f aca="false">Kategorien!$B$5</f>
        <v>Mitgliedsbeiträge</v>
      </c>
      <c r="H6" s="48" t="n">
        <f aca="false">SUMIF(Kassenbuch!$E$14:$E$43,Kategorien!$B$5,Kassenbuch!$G$14:$G$43)</f>
        <v>1650</v>
      </c>
      <c r="I6" s="51" t="n">
        <f aca="false">IFERROR(H6/$C$18,0)</f>
        <v>0.352564102564103</v>
      </c>
    </row>
    <row r="7" customFormat="false" ht="15" hidden="false" customHeight="false" outlineLevel="0" collapsed="false">
      <c r="B7" s="52" t="s">
        <v>91</v>
      </c>
      <c r="C7" s="53" t="n">
        <f aca="false">SUMIFS(Kassenbuch!$G$14:$G$43,Kassenbuch!$B$14:$B$43,"&gt;="&amp;DATE(Kassenbuch!$C$5,2,1),Kassenbuch!$B$14:$B$43,"&lt;"&amp;DATE(Kassenbuch!$C$5,3,1))</f>
        <v>500</v>
      </c>
      <c r="D7" s="54" t="n">
        <f aca="false">SUMIFS(Kassenbuch!$H$14:$H$43,Kassenbuch!$B$14:$B$43,"&gt;="&amp;DATE(Kassenbuch!$C$5,2,1),Kassenbuch!$B$14:$B$43,"&lt;"&amp;DATE(Kassenbuch!$C$5,3,1))</f>
        <v>46.8</v>
      </c>
      <c r="E7" s="30" t="n">
        <f aca="false">C7-D7</f>
        <v>453.2</v>
      </c>
      <c r="G7" s="55" t="str">
        <f aca="false">Kategorien!$B$6</f>
        <v>Spenden</v>
      </c>
      <c r="H7" s="53" t="n">
        <f aca="false">SUMIF(Kassenbuch!$E$14:$E$43,Kategorien!$B$6,Kassenbuch!$G$14:$G$43)</f>
        <v>500</v>
      </c>
      <c r="I7" s="56" t="n">
        <f aca="false">IFERROR(H7/$C$18,0)</f>
        <v>0.106837606837607</v>
      </c>
    </row>
    <row r="8" customFormat="false" ht="15" hidden="false" customHeight="false" outlineLevel="0" collapsed="false">
      <c r="B8" s="47" t="s">
        <v>92</v>
      </c>
      <c r="C8" s="48" t="n">
        <f aca="false">SUMIFS(Kassenbuch!$G$14:$G$43,Kassenbuch!$B$14:$B$43,"&gt;="&amp;DATE(Kassenbuch!$C$5,3,1),Kassenbuch!$B$14:$B$43,"&lt;"&amp;DATE(Kassenbuch!$C$5,4,1))</f>
        <v>1180</v>
      </c>
      <c r="D8" s="49" t="n">
        <f aca="false">SUMIFS(Kassenbuch!$H$14:$H$43,Kassenbuch!$B$14:$B$43,"&gt;="&amp;DATE(Kassenbuch!$C$5,3,1),Kassenbuch!$B$14:$B$43,"&lt;"&amp;DATE(Kassenbuch!$C$5,4,1))</f>
        <v>650.5</v>
      </c>
      <c r="E8" s="27" t="n">
        <f aca="false">C8-D8</f>
        <v>529.5</v>
      </c>
      <c r="G8" s="50" t="str">
        <f aca="false">Kategorien!$B$7</f>
        <v>Veranstaltungen</v>
      </c>
      <c r="H8" s="48" t="n">
        <f aca="false">SUMIF(Kassenbuch!$E$14:$E$43,Kategorien!$B$7,Kassenbuch!$G$14:$G$43)</f>
        <v>1180</v>
      </c>
      <c r="I8" s="51" t="n">
        <f aca="false">IFERROR(H8/$C$18,0)</f>
        <v>0.252136752136752</v>
      </c>
    </row>
    <row r="9" customFormat="false" ht="15" hidden="false" customHeight="false" outlineLevel="0" collapsed="false">
      <c r="B9" s="52" t="s">
        <v>93</v>
      </c>
      <c r="C9" s="53" t="n">
        <f aca="false">SUMIFS(Kassenbuch!$G$14:$G$43,Kassenbuch!$B$14:$B$43,"&gt;="&amp;DATE(Kassenbuch!$C$5,4,1),Kassenbuch!$B$14:$B$43,"&lt;"&amp;DATE(Kassenbuch!$C$5,5,1))</f>
        <v>750</v>
      </c>
      <c r="D9" s="54" t="n">
        <f aca="false">SUMIFS(Kassenbuch!$H$14:$H$43,Kassenbuch!$B$14:$B$43,"&gt;="&amp;DATE(Kassenbuch!$C$5,4,1),Kassenbuch!$B$14:$B$43,"&lt;"&amp;DATE(Kassenbuch!$C$5,5,1))</f>
        <v>312</v>
      </c>
      <c r="E9" s="30" t="n">
        <f aca="false">C9-D9</f>
        <v>438</v>
      </c>
      <c r="G9" s="55" t="str">
        <f aca="false">Kategorien!$B$8</f>
        <v>Sponsoring</v>
      </c>
      <c r="H9" s="53" t="n">
        <f aca="false">SUMIF(Kassenbuch!$E$14:$E$43,Kategorien!$B$8,Kassenbuch!$G$14:$G$43)</f>
        <v>750</v>
      </c>
      <c r="I9" s="56" t="n">
        <f aca="false">IFERROR(H9/$C$18,0)</f>
        <v>0.16025641025641</v>
      </c>
    </row>
    <row r="10" customFormat="false" ht="15" hidden="false" customHeight="false" outlineLevel="0" collapsed="false">
      <c r="B10" s="47" t="s">
        <v>94</v>
      </c>
      <c r="C10" s="48" t="n">
        <f aca="false">SUMIFS(Kassenbuch!$G$14:$G$43,Kassenbuch!$B$14:$B$43,"&gt;="&amp;DATE(Kassenbuch!$C$5,5,1),Kassenbuch!$B$14:$B$43,"&lt;"&amp;DATE(Kassenbuch!$C$5,6,1))</f>
        <v>810</v>
      </c>
      <c r="D10" s="49" t="n">
        <f aca="false">SUMIFS(Kassenbuch!$H$14:$H$43,Kassenbuch!$B$14:$B$43,"&gt;="&amp;DATE(Kassenbuch!$C$5,5,1),Kassenbuch!$B$14:$B$43,"&lt;"&amp;DATE(Kassenbuch!$C$5,6,1))</f>
        <v>64.2</v>
      </c>
      <c r="E10" s="27" t="n">
        <f aca="false">C10-D10</f>
        <v>745.8</v>
      </c>
      <c r="G10" s="50" t="str">
        <f aca="false">Kategorien!$B$9</f>
        <v>Zuschüsse</v>
      </c>
      <c r="H10" s="48" t="n">
        <f aca="false">SUMIF(Kassenbuch!$E$14:$E$43,Kategorien!$B$9,Kassenbuch!$G$14:$G$43)</f>
        <v>600</v>
      </c>
      <c r="I10" s="51" t="n">
        <f aca="false">IFERROR(H10/$C$18,0)</f>
        <v>0.128205128205128</v>
      </c>
    </row>
    <row r="11" customFormat="false" ht="15" hidden="false" customHeight="false" outlineLevel="0" collapsed="false">
      <c r="B11" s="52" t="s">
        <v>95</v>
      </c>
      <c r="C11" s="53" t="n">
        <f aca="false">SUMIFS(Kassenbuch!$G$14:$G$43,Kassenbuch!$B$14:$B$43,"&gt;="&amp;DATE(Kassenbuch!$C$5,6,1),Kassenbuch!$B$14:$B$43,"&lt;"&amp;DATE(Kassenbuch!$C$5,7,1))</f>
        <v>600</v>
      </c>
      <c r="D11" s="54" t="n">
        <f aca="false">SUMIFS(Kassenbuch!$H$14:$H$43,Kassenbuch!$B$14:$B$43,"&gt;="&amp;DATE(Kassenbuch!$C$5,6,1),Kassenbuch!$B$14:$B$43,"&lt;"&amp;DATE(Kassenbuch!$C$5,7,1))</f>
        <v>407.9</v>
      </c>
      <c r="E11" s="30" t="n">
        <f aca="false">C11-D11</f>
        <v>192.1</v>
      </c>
      <c r="G11" s="55" t="str">
        <f aca="false">Kategorien!$B$10</f>
        <v>Sonstige Einnahmen</v>
      </c>
      <c r="H11" s="53" t="n">
        <f aca="false">SUMIF(Kassenbuch!$E$14:$E$43,Kategorien!$B$10,Kassenbuch!$G$14:$G$43)</f>
        <v>0</v>
      </c>
      <c r="I11" s="56" t="n">
        <f aca="false">IFERROR(H11/$C$18,0)</f>
        <v>0</v>
      </c>
    </row>
    <row r="12" customFormat="false" ht="15" hidden="false" customHeight="false" outlineLevel="0" collapsed="false">
      <c r="B12" s="47" t="s">
        <v>96</v>
      </c>
      <c r="C12" s="48" t="n">
        <f aca="false">SUMIFS(Kassenbuch!$G$14:$G$43,Kassenbuch!$B$14:$B$43,"&gt;="&amp;DATE(Kassenbuch!$C$5,7,1),Kassenbuch!$B$14:$B$43,"&lt;"&amp;DATE(Kassenbuch!$C$5,8,1))</f>
        <v>0</v>
      </c>
      <c r="D12" s="49" t="n">
        <f aca="false">SUMIFS(Kassenbuch!$H$14:$H$43,Kassenbuch!$B$14:$B$43,"&gt;="&amp;DATE(Kassenbuch!$C$5,7,1),Kassenbuch!$B$14:$B$43,"&lt;"&amp;DATE(Kassenbuch!$C$5,8,1))</f>
        <v>0</v>
      </c>
      <c r="E12" s="27" t="n">
        <f aca="false">C12-D12</f>
        <v>0</v>
      </c>
    </row>
    <row r="13" customFormat="false" ht="15" hidden="false" customHeight="false" outlineLevel="0" collapsed="false">
      <c r="B13" s="52" t="s">
        <v>97</v>
      </c>
      <c r="C13" s="53" t="n">
        <f aca="false">SUMIFS(Kassenbuch!$G$14:$G$43,Kassenbuch!$B$14:$B$43,"&gt;="&amp;DATE(Kassenbuch!$C$5,8,1),Kassenbuch!$B$14:$B$43,"&lt;"&amp;DATE(Kassenbuch!$C$5,9,1))</f>
        <v>0</v>
      </c>
      <c r="D13" s="54" t="n">
        <f aca="false">SUMIFS(Kassenbuch!$H$14:$H$43,Kassenbuch!$B$14:$B$43,"&gt;="&amp;DATE(Kassenbuch!$C$5,8,1),Kassenbuch!$B$14:$B$43,"&lt;"&amp;DATE(Kassenbuch!$C$5,9,1))</f>
        <v>0</v>
      </c>
      <c r="E13" s="30" t="n">
        <f aca="false">C13-D13</f>
        <v>0</v>
      </c>
      <c r="G13" s="57" t="s">
        <v>98</v>
      </c>
      <c r="H13" s="58" t="s">
        <v>88</v>
      </c>
      <c r="I13" s="58" t="s">
        <v>89</v>
      </c>
    </row>
    <row r="14" customFormat="false" ht="15" hidden="false" customHeight="false" outlineLevel="0" collapsed="false">
      <c r="B14" s="47" t="s">
        <v>99</v>
      </c>
      <c r="C14" s="48" t="n">
        <f aca="false">SUMIFS(Kassenbuch!$G$14:$G$43,Kassenbuch!$B$14:$B$43,"&gt;="&amp;DATE(Kassenbuch!$C$5,9,1),Kassenbuch!$B$14:$B$43,"&lt;"&amp;DATE(Kassenbuch!$C$5,10,1))</f>
        <v>0</v>
      </c>
      <c r="D14" s="49" t="n">
        <f aca="false">SUMIFS(Kassenbuch!$H$14:$H$43,Kassenbuch!$B$14:$B$43,"&gt;="&amp;DATE(Kassenbuch!$C$5,9,1),Kassenbuch!$B$14:$B$43,"&lt;"&amp;DATE(Kassenbuch!$C$5,10,1))</f>
        <v>0</v>
      </c>
      <c r="E14" s="27" t="n">
        <f aca="false">C14-D14</f>
        <v>0</v>
      </c>
      <c r="G14" s="50" t="str">
        <f aca="false">Kategorien!$B$11</f>
        <v>Miete / Raumkosten</v>
      </c>
      <c r="H14" s="49" t="n">
        <f aca="false">SUMIF(Kassenbuch!$E$14:$E$43,Kategorien!$B$11,Kassenbuch!$H$14:$H$43)</f>
        <v>440</v>
      </c>
      <c r="I14" s="51" t="n">
        <f aca="false">IFERROR(H14/$D$18,0)</f>
        <v>0.258610556012695</v>
      </c>
    </row>
    <row r="15" customFormat="false" ht="15" hidden="false" customHeight="false" outlineLevel="0" collapsed="false">
      <c r="B15" s="52" t="s">
        <v>100</v>
      </c>
      <c r="C15" s="53" t="n">
        <f aca="false">SUMIFS(Kassenbuch!$G$14:$G$43,Kassenbuch!$B$14:$B$43,"&gt;="&amp;DATE(Kassenbuch!$C$5,10,1),Kassenbuch!$B$14:$B$43,"&lt;"&amp;DATE(Kassenbuch!$C$5,11,1))</f>
        <v>0</v>
      </c>
      <c r="D15" s="54" t="n">
        <f aca="false">SUMIFS(Kassenbuch!$H$14:$H$43,Kassenbuch!$B$14:$B$43,"&gt;="&amp;DATE(Kassenbuch!$C$5,10,1),Kassenbuch!$B$14:$B$43,"&lt;"&amp;DATE(Kassenbuch!$C$5,11,1))</f>
        <v>0</v>
      </c>
      <c r="E15" s="30" t="n">
        <f aca="false">C15-D15</f>
        <v>0</v>
      </c>
      <c r="G15" s="55" t="str">
        <f aca="false">Kategorien!$B$12</f>
        <v>Material / Ausstattung</v>
      </c>
      <c r="H15" s="54" t="n">
        <f aca="false">SUMIF(Kassenbuch!$E$14:$E$43,Kategorien!$B$12,Kassenbuch!$H$14:$H$43)</f>
        <v>389.9</v>
      </c>
      <c r="I15" s="56" t="n">
        <f aca="false">IFERROR(H15/$D$18,0)</f>
        <v>0.229164217703068</v>
      </c>
    </row>
    <row r="16" customFormat="false" ht="15" hidden="false" customHeight="false" outlineLevel="0" collapsed="false">
      <c r="B16" s="47" t="s">
        <v>101</v>
      </c>
      <c r="C16" s="48" t="n">
        <f aca="false">SUMIFS(Kassenbuch!$G$14:$G$43,Kassenbuch!$B$14:$B$43,"&gt;="&amp;DATE(Kassenbuch!$C$5,11,1),Kassenbuch!$B$14:$B$43,"&lt;"&amp;DATE(Kassenbuch!$C$5,12,1))</f>
        <v>0</v>
      </c>
      <c r="D16" s="49" t="n">
        <f aca="false">SUMIFS(Kassenbuch!$H$14:$H$43,Kassenbuch!$B$14:$B$43,"&gt;="&amp;DATE(Kassenbuch!$C$5,11,1),Kassenbuch!$B$14:$B$43,"&lt;"&amp;DATE(Kassenbuch!$C$5,12,1))</f>
        <v>0</v>
      </c>
      <c r="E16" s="27" t="n">
        <f aca="false">C16-D16</f>
        <v>0</v>
      </c>
      <c r="G16" s="50" t="str">
        <f aca="false">Kategorien!$B$13</f>
        <v>Veranstaltungskosten</v>
      </c>
      <c r="H16" s="49" t="n">
        <f aca="false">SUMIF(Kassenbuch!$E$14:$E$43,Kategorien!$B$13,Kassenbuch!$H$14:$H$43)</f>
        <v>430.5</v>
      </c>
      <c r="I16" s="51" t="n">
        <f aca="false">IFERROR(H16/$D$18,0)</f>
        <v>0.253026919007876</v>
      </c>
    </row>
    <row r="17" customFormat="false" ht="15" hidden="false" customHeight="false" outlineLevel="0" collapsed="false">
      <c r="B17" s="52" t="s">
        <v>102</v>
      </c>
      <c r="C17" s="53" t="n">
        <f aca="false">SUMIFS(Kassenbuch!$G$14:$G$43,Kassenbuch!$B$14:$B$43,"&gt;="&amp;DATE(Kassenbuch!$C$5,12,1),Kassenbuch!$B$14:$B$43,"&lt;"&amp;DATE(Kassenbuch!$C$5,13,1))</f>
        <v>0</v>
      </c>
      <c r="D17" s="54" t="n">
        <f aca="false">SUMIFS(Kassenbuch!$H$14:$H$43,Kassenbuch!$B$14:$B$43,"&gt;="&amp;DATE(Kassenbuch!$C$5,12,1),Kassenbuch!$B$14:$B$43,"&lt;"&amp;DATE(Kassenbuch!$C$5,13,1))</f>
        <v>0</v>
      </c>
      <c r="E17" s="30" t="n">
        <f aca="false">C17-D17</f>
        <v>0</v>
      </c>
      <c r="G17" s="55" t="str">
        <f aca="false">Kategorien!$B$14</f>
        <v>Versicherung</v>
      </c>
      <c r="H17" s="54" t="n">
        <f aca="false">SUMIF(Kassenbuch!$E$14:$E$43,Kategorien!$B$14,Kassenbuch!$H$14:$H$43)</f>
        <v>312</v>
      </c>
      <c r="I17" s="56" t="n">
        <f aca="false">IFERROR(H17/$D$18,0)</f>
        <v>0.183378394263548</v>
      </c>
    </row>
    <row r="18" customFormat="false" ht="19.5" hidden="false" customHeight="true" outlineLevel="0" collapsed="false">
      <c r="B18" s="59" t="s">
        <v>103</v>
      </c>
      <c r="C18" s="60" t="n">
        <f aca="false">SUM(C6:C17)</f>
        <v>4680</v>
      </c>
      <c r="D18" s="60" t="n">
        <f aca="false">SUM(D6:D17)</f>
        <v>1701.4</v>
      </c>
      <c r="E18" s="60" t="n">
        <f aca="false">SUM(E6:E17)</f>
        <v>2978.6</v>
      </c>
      <c r="G18" s="50" t="str">
        <f aca="false">Kategorien!$B$15</f>
        <v>Verwaltung / Gebühren</v>
      </c>
      <c r="H18" s="49" t="n">
        <f aca="false">SUMIF(Kassenbuch!$E$14:$E$43,Kategorien!$B$15,Kassenbuch!$H$14:$H$43)</f>
        <v>18</v>
      </c>
      <c r="I18" s="51" t="n">
        <f aca="false">IFERROR(H18/$D$18,0)</f>
        <v>0.0105795227459739</v>
      </c>
    </row>
    <row r="19" customFormat="false" ht="15" hidden="false" customHeight="false" outlineLevel="0" collapsed="false">
      <c r="G19" s="55" t="str">
        <f aca="false">Kategorien!$B$16</f>
        <v>Fahrtkosten</v>
      </c>
      <c r="H19" s="54" t="n">
        <f aca="false">SUMIF(Kassenbuch!$E$14:$E$43,Kategorien!$B$16,Kassenbuch!$H$14:$H$43)</f>
        <v>64.2</v>
      </c>
      <c r="I19" s="56" t="n">
        <f aca="false">IFERROR(H19/$D$18,0)</f>
        <v>0.0377336311273069</v>
      </c>
    </row>
    <row r="20" customFormat="false" ht="18" hidden="false" customHeight="true" outlineLevel="0" collapsed="false">
      <c r="B20" s="61" t="s">
        <v>8</v>
      </c>
      <c r="C20" s="61"/>
      <c r="D20" s="61"/>
      <c r="E20" s="62" t="n">
        <f aca="false">Kassenbuch!$H$5</f>
        <v>1250</v>
      </c>
      <c r="G20" s="50" t="str">
        <f aca="false">Kategorien!$B$17</f>
        <v>Porto / Büro</v>
      </c>
      <c r="H20" s="49" t="n">
        <f aca="false">SUMIF(Kassenbuch!$E$14:$E$43,Kategorien!$B$17,Kassenbuch!$H$14:$H$43)</f>
        <v>46.8</v>
      </c>
      <c r="I20" s="51" t="n">
        <f aca="false">IFERROR(H20/$D$18,0)</f>
        <v>0.0275067591395322</v>
      </c>
    </row>
    <row r="21" customFormat="false" ht="18" hidden="false" customHeight="true" outlineLevel="0" collapsed="false">
      <c r="B21" s="61" t="s">
        <v>12</v>
      </c>
      <c r="C21" s="61"/>
      <c r="D21" s="61"/>
      <c r="E21" s="63" t="n">
        <f aca="false">C18</f>
        <v>4680</v>
      </c>
      <c r="G21" s="55" t="str">
        <f aca="false">Kategorien!$B$18</f>
        <v>Sonstige Ausgaben</v>
      </c>
      <c r="H21" s="54" t="n">
        <f aca="false">SUMIF(Kassenbuch!$E$14:$E$43,Kategorien!$B$18,Kassenbuch!$H$14:$H$43)</f>
        <v>0</v>
      </c>
      <c r="I21" s="56" t="n">
        <f aca="false">IFERROR(H21/$D$18,0)</f>
        <v>0</v>
      </c>
    </row>
    <row r="22" customFormat="false" ht="18" hidden="false" customHeight="true" outlineLevel="0" collapsed="false">
      <c r="B22" s="61" t="s">
        <v>13</v>
      </c>
      <c r="C22" s="61"/>
      <c r="D22" s="61"/>
      <c r="E22" s="64" t="n">
        <f aca="false">D18</f>
        <v>1701.4</v>
      </c>
    </row>
    <row r="23" customFormat="false" ht="18" hidden="false" customHeight="true" outlineLevel="0" collapsed="false">
      <c r="B23" s="61" t="s">
        <v>104</v>
      </c>
      <c r="C23" s="61"/>
      <c r="D23" s="61"/>
      <c r="E23" s="65" t="n">
        <f aca="false">C18-D18</f>
        <v>2978.6</v>
      </c>
    </row>
    <row r="24" customFormat="false" ht="18" hidden="false" customHeight="true" outlineLevel="0" collapsed="false">
      <c r="B24" s="66" t="s">
        <v>105</v>
      </c>
      <c r="C24" s="66"/>
      <c r="D24" s="66"/>
      <c r="E24" s="67" t="n">
        <f aca="false">Kassenbuch!$H$5+C18-D18</f>
        <v>4228.6</v>
      </c>
    </row>
  </sheetData>
  <mergeCells count="10">
    <mergeCell ref="B1:E1"/>
    <mergeCell ref="G1:I1"/>
    <mergeCell ref="B2:I2"/>
    <mergeCell ref="B4:E4"/>
    <mergeCell ref="G4:I4"/>
    <mergeCell ref="B20:D20"/>
    <mergeCell ref="B21:D21"/>
    <mergeCell ref="B22:D22"/>
    <mergeCell ref="B23:D23"/>
    <mergeCell ref="B24:D2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E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16"/>
    <col collapsed="false" customWidth="true" hidden="false" outlineLevel="0" max="4" min="4" style="0" width="4"/>
    <col collapsed="false" customWidth="true" hidden="false" outlineLevel="0" max="5" min="5" style="0" width="22"/>
    <col collapsed="false" customWidth="true" hidden="false" outlineLevel="0" max="6" min="6" style="0" width="3"/>
  </cols>
  <sheetData>
    <row r="1" customFormat="false" ht="27.75" hidden="false" customHeight="true" outlineLevel="0" collapsed="false">
      <c r="B1" s="68" t="s">
        <v>106</v>
      </c>
      <c r="C1" s="68"/>
      <c r="D1" s="68"/>
      <c r="E1" s="68"/>
    </row>
    <row r="2" customFormat="false" ht="15.75" hidden="false" customHeight="true" outlineLevel="0" collapsed="false">
      <c r="B2" s="3" t="s">
        <v>107</v>
      </c>
      <c r="C2" s="3"/>
      <c r="D2" s="3"/>
      <c r="E2" s="3"/>
    </row>
    <row r="3" customFormat="false" ht="6" hidden="false" customHeight="true" outlineLevel="0" collapsed="false"/>
    <row r="4" customFormat="false" ht="19.5" hidden="false" customHeight="true" outlineLevel="0" collapsed="false">
      <c r="B4" s="69" t="s">
        <v>21</v>
      </c>
      <c r="C4" s="70" t="s">
        <v>108</v>
      </c>
      <c r="E4" s="69" t="s">
        <v>22</v>
      </c>
    </row>
    <row r="5" customFormat="false" ht="16.5" hidden="false" customHeight="true" outlineLevel="0" collapsed="false">
      <c r="B5" s="71" t="s">
        <v>29</v>
      </c>
      <c r="C5" s="72" t="s">
        <v>109</v>
      </c>
      <c r="E5" s="71" t="s">
        <v>41</v>
      </c>
    </row>
    <row r="6" customFormat="false" ht="16.5" hidden="false" customHeight="true" outlineLevel="0" collapsed="false">
      <c r="B6" s="71" t="s">
        <v>37</v>
      </c>
      <c r="C6" s="73" t="s">
        <v>109</v>
      </c>
      <c r="E6" s="71" t="s">
        <v>30</v>
      </c>
    </row>
    <row r="7" customFormat="false" ht="16.5" hidden="false" customHeight="true" outlineLevel="0" collapsed="false">
      <c r="B7" s="71" t="s">
        <v>46</v>
      </c>
      <c r="C7" s="72" t="s">
        <v>109</v>
      </c>
      <c r="E7" s="71" t="s">
        <v>34</v>
      </c>
    </row>
    <row r="8" customFormat="false" ht="16.5" hidden="false" customHeight="true" outlineLevel="0" collapsed="false">
      <c r="B8" s="71" t="s">
        <v>56</v>
      </c>
      <c r="C8" s="73" t="s">
        <v>109</v>
      </c>
      <c r="E8" s="71" t="s">
        <v>110</v>
      </c>
    </row>
    <row r="9" customFormat="false" ht="16.5" hidden="false" customHeight="true" outlineLevel="0" collapsed="false">
      <c r="B9" s="71" t="s">
        <v>64</v>
      </c>
      <c r="C9" s="72" t="s">
        <v>109</v>
      </c>
      <c r="E9" s="71" t="s">
        <v>111</v>
      </c>
    </row>
    <row r="10" customFormat="false" ht="16.5" hidden="false" customHeight="true" outlineLevel="0" collapsed="false">
      <c r="B10" s="71" t="s">
        <v>112</v>
      </c>
      <c r="C10" s="73" t="s">
        <v>109</v>
      </c>
    </row>
    <row r="11" customFormat="false" ht="16.5" hidden="false" customHeight="true" outlineLevel="0" collapsed="false">
      <c r="B11" s="71" t="s">
        <v>33</v>
      </c>
      <c r="C11" s="74" t="s">
        <v>113</v>
      </c>
    </row>
    <row r="12" customFormat="false" ht="16.5" hidden="false" customHeight="true" outlineLevel="0" collapsed="false">
      <c r="B12" s="71" t="s">
        <v>67</v>
      </c>
      <c r="C12" s="75" t="s">
        <v>113</v>
      </c>
    </row>
    <row r="13" customFormat="false" ht="16.5" hidden="false" customHeight="true" outlineLevel="0" collapsed="false">
      <c r="B13" s="71" t="s">
        <v>49</v>
      </c>
      <c r="C13" s="74" t="s">
        <v>113</v>
      </c>
    </row>
    <row r="14" customFormat="false" ht="16.5" hidden="false" customHeight="true" outlineLevel="0" collapsed="false">
      <c r="B14" s="71" t="s">
        <v>53</v>
      </c>
      <c r="C14" s="75" t="s">
        <v>113</v>
      </c>
    </row>
    <row r="15" customFormat="false" ht="16.5" hidden="false" customHeight="true" outlineLevel="0" collapsed="false">
      <c r="B15" s="71" t="s">
        <v>70</v>
      </c>
      <c r="C15" s="74" t="s">
        <v>113</v>
      </c>
    </row>
    <row r="16" customFormat="false" ht="16.5" hidden="false" customHeight="true" outlineLevel="0" collapsed="false">
      <c r="B16" s="71" t="s">
        <v>61</v>
      </c>
      <c r="C16" s="75" t="s">
        <v>113</v>
      </c>
    </row>
    <row r="17" customFormat="false" ht="16.5" hidden="false" customHeight="true" outlineLevel="0" collapsed="false">
      <c r="B17" s="71" t="s">
        <v>40</v>
      </c>
      <c r="C17" s="74" t="s">
        <v>113</v>
      </c>
    </row>
    <row r="18" customFormat="false" ht="16.5" hidden="false" customHeight="true" outlineLevel="0" collapsed="false">
      <c r="B18" s="71" t="s">
        <v>114</v>
      </c>
      <c r="C18" s="75" t="s">
        <v>113</v>
      </c>
    </row>
    <row r="20" customFormat="false" ht="25.5" hidden="false" customHeight="true" outlineLevel="0" collapsed="false">
      <c r="B20" s="41" t="s">
        <v>115</v>
      </c>
      <c r="C20" s="41"/>
      <c r="D20" s="41"/>
      <c r="E20" s="41"/>
    </row>
  </sheetData>
  <mergeCells count="3">
    <mergeCell ref="B1:E1"/>
    <mergeCell ref="B2:E2"/>
    <mergeCell ref="B20:E2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2026-09-02T07:07:54Z</dcterms:created>
  <dc:creator>openpyxl</dc:creator>
  <dc:description/>
  <dc:language>en-US</dc:language>
  <cp:lastModifiedBy/>
  <dcterms:modified xsi:type="dcterms:W3CDTF">2026-09-02T07:07:56Z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