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üfprotokoll" sheetId="1" state="visible" r:id="rId3"/>
    <sheet name="Referenz &amp; Grenzwert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<sst xmlns="http://schemas.openxmlformats.org/spreadsheetml/2006/main" count="190" uniqueCount="161">
  <si>
    <t xml:space="preserve">DGUV V3 – PRÜFPROTOKOLL ELEKTRISCHER BETRIEBSMITTEL</t>
  </si>
  <si>
    <t xml:space="preserve">Prüfung ortsveränderlicher und ortsfester elektrischer Betriebsmittel · DIN VDE 0701-0702 · DGUV Vorschrift 3</t>
  </si>
  <si>
    <t xml:space="preserve">Betrieb / Firma:</t>
  </si>
  <si>
    <t xml:space="preserve">Muster Betriebstechnik GmbH</t>
  </si>
  <si>
    <t xml:space="preserve">Protokoll-Nr.:</t>
  </si>
  <si>
    <t xml:space="preserve">PP-2026-0087</t>
  </si>
  <si>
    <t xml:space="preserve">Standort / Abteilung:</t>
  </si>
  <si>
    <t xml:space="preserve">Werk Nord · Musterstadt</t>
  </si>
  <si>
    <t xml:space="preserve">Prüfdatum (Sammelprüfung):</t>
  </si>
  <si>
    <t xml:space="preserve">Prüfer (Elektrofachkraft):</t>
  </si>
  <si>
    <t xml:space="preserve">T. Kessler</t>
  </si>
  <si>
    <t xml:space="preserve">Prüfgrundlage:</t>
  </si>
  <si>
    <t xml:space="preserve">DGUV V3 · DIN VDE 0701-0702</t>
  </si>
  <si>
    <t xml:space="preserve">Prüfgerät / Messmittel:</t>
  </si>
  <si>
    <t xml:space="preserve">Gerätetester n. DIN VDE 0701-0702</t>
  </si>
  <si>
    <t xml:space="preserve">Nächste Sammelprüfung:</t>
  </si>
  <si>
    <t xml:space="preserve">Geräte gesamt</t>
  </si>
  <si>
    <t xml:space="preserve">bestanden</t>
  </si>
  <si>
    <t xml:space="preserve">mit Mangel</t>
  </si>
  <si>
    <t xml:space="preserve">nicht bestanden</t>
  </si>
  <si>
    <t xml:space="preserve">Prüfung überfällig</t>
  </si>
  <si>
    <t xml:space="preserve">PRÜFNACHWEIS – GERÄTELISTE</t>
  </si>
  <si>
    <t xml:space="preserve">Lfd.</t>
  </si>
  <si>
    <t xml:space="preserve">Betriebsmittel / Gerät</t>
  </si>
  <si>
    <t xml:space="preserve">Inventar-/Seriennr.</t>
  </si>
  <si>
    <t xml:space="preserve">Standort / Abt.</t>
  </si>
  <si>
    <t xml:space="preserve">Schutz-klasse</t>
  </si>
  <si>
    <t xml:space="preserve">Prüfart</t>
  </si>
  <si>
    <t xml:space="preserve">Messwerte (DIN VDE 0701-0702)</t>
  </si>
  <si>
    <t xml:space="preserve">Bewertung Messung</t>
  </si>
  <si>
    <t xml:space="preserve">Prüfdatum</t>
  </si>
  <si>
    <t xml:space="preserve">Frist (Mon.)</t>
  </si>
  <si>
    <t xml:space="preserve">Nächste Prüfung</t>
  </si>
  <si>
    <t xml:space="preserve">Fälligkeit</t>
  </si>
  <si>
    <t xml:space="preserve">Ergebnis</t>
  </si>
  <si>
    <t xml:space="preserve">Bemerkung / Mangel</t>
  </si>
  <si>
    <t xml:space="preserve">R_SL (Ω)</t>
  </si>
  <si>
    <t xml:space="preserve">R_ISO (MΩ)</t>
  </si>
  <si>
    <t xml:space="preserve">I_SL (mA)</t>
  </si>
  <si>
    <t xml:space="preserve">Akku-Bohrschrauber</t>
  </si>
  <si>
    <t xml:space="preserve">INV-2401</t>
  </si>
  <si>
    <t xml:space="preserve">Werkstatt</t>
  </si>
  <si>
    <t xml:space="preserve">II</t>
  </si>
  <si>
    <t xml:space="preserve">Sicht- + Messprüfung</t>
  </si>
  <si>
    <t xml:space="preserve">Verlängerungsleitung 25 m</t>
  </si>
  <si>
    <t xml:space="preserve">INV-2402</t>
  </si>
  <si>
    <t xml:space="preserve">Lager</t>
  </si>
  <si>
    <t xml:space="preserve">I</t>
  </si>
  <si>
    <t xml:space="preserve">Monitor 27"</t>
  </si>
  <si>
    <t xml:space="preserve">INV-2403</t>
  </si>
  <si>
    <t xml:space="preserve">Büro 1. OG</t>
  </si>
  <si>
    <t xml:space="preserve">Kaffeevollautomat</t>
  </si>
  <si>
    <t xml:space="preserve">INV-2404</t>
  </si>
  <si>
    <t xml:space="preserve">Teeküche</t>
  </si>
  <si>
    <t xml:space="preserve">bestanden mit Mangel</t>
  </si>
  <si>
    <t xml:space="preserve">Zuleitung mit Knickstelle – beobachten</t>
  </si>
  <si>
    <t xml:space="preserve">Winkelschleifer</t>
  </si>
  <si>
    <t xml:space="preserve">INV-2405</t>
  </si>
  <si>
    <t xml:space="preserve">Sicht- + Mess- + Funktionsprüfung</t>
  </si>
  <si>
    <t xml:space="preserve">R_SL/R_ISO überschritten – stillgelegt</t>
  </si>
  <si>
    <t xml:space="preserve">Steckernetzteil / Ladegerät</t>
  </si>
  <si>
    <t xml:space="preserve">INV-2406</t>
  </si>
  <si>
    <t xml:space="preserve">Büro 2. OG</t>
  </si>
  <si>
    <t xml:space="preserve">Heißluftgebläse</t>
  </si>
  <si>
    <t xml:space="preserve">INV-2407</t>
  </si>
  <si>
    <t xml:space="preserve">Steckdosenleiste 6-fach</t>
  </si>
  <si>
    <t xml:space="preserve">INV-2408</t>
  </si>
  <si>
    <t xml:space="preserve">Büro EG</t>
  </si>
  <si>
    <t xml:space="preserve">FREIGABE &amp; UNTERSCHRIFTEN</t>
  </si>
  <si>
    <t xml:space="preserve">Ort, Datum</t>
  </si>
  <si>
    <t xml:space="preserve">Unterschrift Prüfer (Elektrofachkraft)</t>
  </si>
  <si>
    <t xml:space="preserve">Unterschrift Verantwortlicher</t>
  </si>
  <si>
    <t xml:space="preserve">Hinweis: Dieses Protokoll ersetzt keine individuelle Gefährdungsbeurteilung. Prüffristen sind gemäß Gefährdungsbeurteilung, Nutzungsintensität und Geräteart festzulegen. Grenzwerte siehe Blatt „Referenz &amp; Grenzwerte“.</t>
  </si>
  <si>
    <t xml:space="preserve">LEGENDE</t>
  </si>
  <si>
    <t xml:space="preserve">Eingabefeld – hier eigene Werte eintragen</t>
  </si>
  <si>
    <t xml:space="preserve">OK / bestanden / Messwerte im Grenzbereich</t>
  </si>
  <si>
    <t xml:space="preserve">bald fällig / Mangel – beobachten</t>
  </si>
  <si>
    <t xml:space="preserve">überfällig / nicht bestanden – Maßnahme erforderlich</t>
  </si>
  <si>
    <t xml:space="preserve">REFERENZ &amp; GRENZWERTE</t>
  </si>
  <si>
    <t xml:space="preserve">Orientierungswerte zur DIN VDE 0701-0702 / DGUV V3 – maßgeblich sind die aktuelle Norm und die Gefährdungsbeurteilung.</t>
  </si>
  <si>
    <t xml:space="preserve">Grenzwerte Messprüfung (Orientierung)</t>
  </si>
  <si>
    <t xml:space="preserve">Messgröße</t>
  </si>
  <si>
    <t xml:space="preserve">Grenzwert</t>
  </si>
  <si>
    <t xml:space="preserve">Hinweis</t>
  </si>
  <si>
    <t xml:space="preserve">Schutzleiterwiderstand R_SL</t>
  </si>
  <si>
    <t xml:space="preserve">≤ 0,30 Ω</t>
  </si>
  <si>
    <t xml:space="preserve">bis 5 m Leitungslänge; je weitere 7,5 m + 0,1 Ω (max. 1,0 Ω)</t>
  </si>
  <si>
    <t xml:space="preserve">Isolationswiderstand R_ISO (SK I)</t>
  </si>
  <si>
    <t xml:space="preserve">≥ 1,0 MΩ</t>
  </si>
  <si>
    <t xml:space="preserve">allgemeine Betriebsmittel</t>
  </si>
  <si>
    <t xml:space="preserve">Isolationswiderstand R_ISO (SK II)</t>
  </si>
  <si>
    <t xml:space="preserve">≥ 2,0 MΩ</t>
  </si>
  <si>
    <t xml:space="preserve">schutzisolierte Geräte</t>
  </si>
  <si>
    <t xml:space="preserve">Isolationswiderstand Heiz-/Wärmegeräte</t>
  </si>
  <si>
    <t xml:space="preserve">≥ 0,3 MΩ</t>
  </si>
  <si>
    <t xml:space="preserve">Geräte mit Heizelement &gt; 3,5 kW</t>
  </si>
  <si>
    <t xml:space="preserve">Schutzleiterstrom I_SL</t>
  </si>
  <si>
    <t xml:space="preserve">≤ 3,5 mA</t>
  </si>
  <si>
    <t xml:space="preserve">bzw. ≤ 1 mA/kW bei Heizgeräten</t>
  </si>
  <si>
    <t xml:space="preserve">Berührungsstrom / Ersatzableitstrom</t>
  </si>
  <si>
    <t xml:space="preserve">≤ 0,5 mA</t>
  </si>
  <si>
    <t xml:space="preserve">bei berührbaren leitfähigen Teilen</t>
  </si>
  <si>
    <t xml:space="preserve">Schutzklassen</t>
  </si>
  <si>
    <t xml:space="preserve">Schutzklasse</t>
  </si>
  <si>
    <t xml:space="preserve">Symbol</t>
  </si>
  <si>
    <t xml:space="preserve">Bedeutung</t>
  </si>
  <si>
    <t xml:space="preserve">Schutzklasse I</t>
  </si>
  <si>
    <t xml:space="preserve">PE</t>
  </si>
  <si>
    <t xml:space="preserve">Schutz durch Schutzleiter (Erdung des Gehäuses)</t>
  </si>
  <si>
    <t xml:space="preserve">Schutzklasse II</t>
  </si>
  <si>
    <t xml:space="preserve">▢▢</t>
  </si>
  <si>
    <t xml:space="preserve">Schutz durch Schutzisolierung – kein Schutzleiter</t>
  </si>
  <si>
    <t xml:space="preserve">Schutzklasse III</t>
  </si>
  <si>
    <t xml:space="preserve">SELV</t>
  </si>
  <si>
    <t xml:space="preserve">Schutz durch Kleinspannung (SELV/PELV)</t>
  </si>
  <si>
    <t xml:space="preserve">Prüfarten</t>
  </si>
  <si>
    <t xml:space="preserve">Kürzel</t>
  </si>
  <si>
    <t xml:space="preserve">Inhalt</t>
  </si>
  <si>
    <t xml:space="preserve">Sichtprüfung</t>
  </si>
  <si>
    <t xml:space="preserve">S</t>
  </si>
  <si>
    <t xml:space="preserve">Gehäuse, Leitung, Stecker, Kennzeichnung, erkennbare Mängel</t>
  </si>
  <si>
    <t xml:space="preserve">Messprüfung</t>
  </si>
  <si>
    <t xml:space="preserve">M</t>
  </si>
  <si>
    <t xml:space="preserve">R_SL, R_ISO, Schutzleiter-/Ableitstrom messen und bewerten</t>
  </si>
  <si>
    <t xml:space="preserve">Funktionsprüfung</t>
  </si>
  <si>
    <t xml:space="preserve">F</t>
  </si>
  <si>
    <t xml:space="preserve">bestimmungsgemäße Funktion, Schalter, Schutzeinrichtungen</t>
  </si>
  <si>
    <t xml:space="preserve">Orientierende Prüffristen (Richtwerte)</t>
  </si>
  <si>
    <t xml:space="preserve">Einsatzbereich</t>
  </si>
  <si>
    <t xml:space="preserve">Richtwert</t>
  </si>
  <si>
    <t xml:space="preserve">Büro / ortsveränderlich, geringe Beanspr.</t>
  </si>
  <si>
    <t xml:space="preserve">24 Monate</t>
  </si>
  <si>
    <t xml:space="preserve">z. B. Monitor, Ladegerät, Bürogeräte</t>
  </si>
  <si>
    <t xml:space="preserve">Werkstatt / gewerbliche Nutzung</t>
  </si>
  <si>
    <t xml:space="preserve">12 Monate</t>
  </si>
  <si>
    <t xml:space="preserve">höhere mechanische Beanspruchung</t>
  </si>
  <si>
    <t xml:space="preserve">Baustelle / rauer Betrieb</t>
  </si>
  <si>
    <t xml:space="preserve">3 Monate</t>
  </si>
  <si>
    <t xml:space="preserve">erhöhte Gefährdung, häufiger Transport</t>
  </si>
  <si>
    <t xml:space="preserve">Ortsfeste Anlagen</t>
  </si>
  <si>
    <t xml:space="preserve">4 Jahre</t>
  </si>
  <si>
    <t xml:space="preserve">gem. Gefährdungsbeurteilung / DGUV V3</t>
  </si>
  <si>
    <t xml:space="preserve">Pflichtangaben im Protokoll</t>
  </si>
  <si>
    <t xml:space="preserve">Feld</t>
  </si>
  <si>
    <t xml:space="preserve">Zweck</t>
  </si>
  <si>
    <t xml:space="preserve">Beispiel</t>
  </si>
  <si>
    <t xml:space="preserve">eindeutige Zuordnung</t>
  </si>
  <si>
    <t xml:space="preserve">Verwechslungen vermeiden</t>
  </si>
  <si>
    <t xml:space="preserve">Prüfdatum &amp; Prüfer</t>
  </si>
  <si>
    <t xml:space="preserve">Nachvollziehbarkeit / Historie</t>
  </si>
  <si>
    <t xml:space="preserve">12.03.2026 · T. Kessler</t>
  </si>
  <si>
    <t xml:space="preserve">klare Betriebsentscheidung</t>
  </si>
  <si>
    <t xml:space="preserve">bestanden / nicht bestanden</t>
  </si>
  <si>
    <t xml:space="preserve">Fristenkontrolle</t>
  </si>
  <si>
    <t xml:space="preserve">12.03.2027</t>
  </si>
  <si>
    <t xml:space="preserve">Häufige Fehler – Checkliste</t>
  </si>
  <si>
    <t xml:space="preserve">✗ Gerät ohne eindeutige Inventar-/Seriennummer erfasst</t>
  </si>
  <si>
    <t xml:space="preserve">✗ Mangel angekreuzt, aber keine Bemerkung hinterlegt</t>
  </si>
  <si>
    <t xml:space="preserve">✗ Kein nächster Prüftermin / keine Frist eingetragen</t>
  </si>
  <si>
    <t xml:space="preserve">✗ Messwerte nicht dokumentiert (nur „bestanden“)</t>
  </si>
  <si>
    <t xml:space="preserve">✗ Uneinheitliche Statuswerte je Abteilung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</si>
</sst>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General"/>
    <numFmt numFmtId="167" formatCode="0.00"/>
    <numFmt numFmtId="168" formatCode="0.0"/>
    <numFmt numFmtId="169" formatCode="0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Calibri"/>
      <family val="0"/>
      <charset val="1"/>
    </font>
    <font>
      <i val="true"/>
      <sz val="10"/>
      <color rgb="FFFFFFFF"/>
      <name val="Calibri"/>
      <family val="0"/>
      <charset val="1"/>
    </font>
    <font>
      <b val="true"/>
      <sz val="9.5"/>
      <color rgb="FF1E2A30"/>
      <name val="Calibri"/>
      <family val="0"/>
      <charset val="1"/>
    </font>
    <font>
      <sz val="9.5"/>
      <color rgb="FF46586B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b val="true"/>
      <sz val="20"/>
      <color rgb="FF2E7D46"/>
      <name val="Calibri"/>
      <family val="0"/>
      <charset val="1"/>
    </font>
    <font>
      <b val="true"/>
      <sz val="20"/>
      <color rgb="FFB77A00"/>
      <name val="Calibri"/>
      <family val="0"/>
      <charset val="1"/>
    </font>
    <font>
      <b val="true"/>
      <sz val="20"/>
      <color rgb="FFB23B2E"/>
      <name val="Calibri"/>
      <family val="0"/>
      <charset val="1"/>
    </font>
    <font>
      <b val="true"/>
      <sz val="20"/>
      <color rgb="FFE36414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9.5"/>
      <color rgb="FF2E7D46"/>
      <name val="Calibri"/>
      <family val="0"/>
      <charset val="1"/>
    </font>
    <font>
      <b val="true"/>
      <sz val="9.5"/>
      <color rgb="FFB77A00"/>
      <name val="Calibri"/>
      <family val="0"/>
      <charset val="1"/>
    </font>
    <font>
      <b val="true"/>
      <sz val="9.5"/>
      <color rgb="FFB23B2E"/>
      <name val="Calibri"/>
      <family val="0"/>
      <charset val="1"/>
    </font>
    <font>
      <b val="true"/>
      <sz val="9.5"/>
      <color rgb="FFE3641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1E2A30"/>
      <name val="Calibri"/>
      <family val="0"/>
      <charset val="1"/>
    </font>
    <font>
      <sz val="8.5"/>
      <color rgb="FF1E2A30"/>
      <name val="Calibri"/>
      <family val="0"/>
      <charset val="1"/>
    </font>
    <font>
      <b val="true"/>
      <sz val="9"/>
      <color rgb="FF1E2A30"/>
      <name val="Calibri"/>
      <family val="0"/>
      <charset val="1"/>
    </font>
    <font>
      <sz val="9"/>
      <color rgb="FF46586B"/>
      <name val="Calibri"/>
      <family val="0"/>
      <charset val="1"/>
    </font>
    <font>
      <sz val="9"/>
      <color rgb="FF6C7A82"/>
      <name val="Calibri"/>
      <family val="0"/>
      <charset val="1"/>
    </font>
    <font>
      <i val="true"/>
      <sz val="8.5"/>
      <color rgb="FF6C7A82"/>
      <name val="Calibri"/>
      <family val="0"/>
      <charset val="1"/>
    </font>
    <font>
      <b val="true"/>
      <sz val="9.5"/>
      <color rgb="FF2E3B46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i val="true"/>
      <sz val="9.5"/>
      <color rgb="FFFFFFFF"/>
      <name val="Calibri"/>
      <family val="0"/>
      <charset val="1"/>
    </font>
    <font>
      <b val="true"/>
      <sz val="11"/>
      <color rgb="FF2E3B46"/>
      <name val="Calibri"/>
      <family val="0"/>
      <charset val="1"/>
    </font>
    <font>
      <sz val="9.5"/>
      <color rgb="FFB23B2E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2E3B46"/>
        <bgColor rgb="FF1E2A30"/>
      </patternFill>
    </fill>
    <fill>
      <patternFill patternType="solid">
        <fgColor rgb="FFE36414"/>
        <bgColor rgb="FFB77A00"/>
      </patternFill>
    </fill>
    <fill>
      <patternFill patternType="solid">
        <fgColor rgb="FFE7ECEF"/>
        <bgColor rgb="FFF3F5F6"/>
      </patternFill>
    </fill>
    <fill>
      <patternFill patternType="solid">
        <fgColor rgb="FFFFF6D6"/>
        <bgColor rgb="FFFBEFC9"/>
      </patternFill>
    </fill>
    <fill>
      <patternFill patternType="solid">
        <fgColor rgb="FFD8EBDD"/>
        <bgColor rgb="FFE7ECEF"/>
      </patternFill>
    </fill>
    <fill>
      <patternFill patternType="solid">
        <fgColor rgb="FFFBEFC9"/>
        <bgColor rgb="FFFFF6D6"/>
      </patternFill>
    </fill>
    <fill>
      <patternFill patternType="solid">
        <fgColor rgb="FFF6D9D5"/>
        <bgColor rgb="FFFBE0CC"/>
      </patternFill>
    </fill>
    <fill>
      <patternFill patternType="solid">
        <fgColor rgb="FFFBE0CC"/>
        <bgColor rgb="FFF6D9D5"/>
      </patternFill>
    </fill>
    <fill>
      <patternFill patternType="solid">
        <fgColor rgb="FF46586B"/>
        <bgColor rgb="FF2E3B46"/>
      </patternFill>
    </fill>
    <fill>
      <patternFill patternType="solid">
        <fgColor rgb="FFF3F5F6"/>
        <bgColor rgb="FFE7ECEF"/>
      </patternFill>
    </fill>
    <fill>
      <patternFill patternType="solid">
        <fgColor rgb="FFFFFFFF"/>
        <bgColor rgb="FFF3F5F6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AEBAC2"/>
      </left>
      <right/>
      <top style="thin">
        <color rgb="FFAEBAC2"/>
      </top>
      <bottom style="thin">
        <color rgb="FFAEBAC2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AEBAC2"/>
      </left>
      <right style="thin">
        <color rgb="FFAEBAC2"/>
      </right>
      <top style="thin">
        <color rgb="FFAEBAC2"/>
      </top>
      <bottom style="thin">
        <color rgb="FFAEBAC2"/>
      </bottom>
      <diagonal/>
    </border>
    <border diagonalUp="false" diagonalDown="false">
      <left/>
      <right/>
      <top/>
      <bottom style="thin">
        <color rgb="FF1E2A3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7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1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5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21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11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6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9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11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1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12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1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2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1" fillId="11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1" fillId="12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B23B2E"/>
        <sz val="9"/>
      </font>
      <fill>
        <patternFill>
          <bgColor rgb="FFF6D9D5"/>
        </patternFill>
      </fill>
    </dxf>
    <dxf>
      <font>
        <name val="Calibri"/>
        <charset val="1"/>
        <family val="0"/>
        <b val="1"/>
        <color rgb="FFB77A00"/>
        <sz val="9"/>
      </font>
      <fill>
        <patternFill>
          <bgColor rgb="FFFBEFC9"/>
        </patternFill>
      </fill>
    </dxf>
    <dxf>
      <font>
        <name val="Calibri"/>
        <charset val="1"/>
        <family val="0"/>
        <b val="1"/>
        <color rgb="FF2E7D46"/>
        <sz val="9"/>
      </font>
      <fill>
        <patternFill>
          <bgColor rgb="FFD8EB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77A00"/>
      <rgbColor rgb="FF800080"/>
      <rgbColor rgb="FF008080"/>
      <rgbColor rgb="FFAEBAC2"/>
      <rgbColor rgb="FF6C7A82"/>
      <rgbColor rgb="FF9999FF"/>
      <rgbColor rgb="FF993366"/>
      <rgbColor rgb="FFFFF6D6"/>
      <rgbColor rgb="FFE7ECEF"/>
      <rgbColor rgb="FF660066"/>
      <rgbColor rgb="FFFF8080"/>
      <rgbColor rgb="FF0066CC"/>
      <rgbColor rgb="FFFBE0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6"/>
      <rgbColor rgb="FFD8EBDD"/>
      <rgbColor rgb="FFFBEFC9"/>
      <rgbColor rgb="FF99CCFF"/>
      <rgbColor rgb="FFFF99CC"/>
      <rgbColor rgb="FFCC99FF"/>
      <rgbColor rgb="FFF6D9D5"/>
      <rgbColor rgb="FF3366FF"/>
      <rgbColor rgb="FF33CCCC"/>
      <rgbColor rgb="FF99CC00"/>
      <rgbColor rgb="FFFFCC00"/>
      <rgbColor rgb="FFFF9900"/>
      <rgbColor rgb="FFE36414"/>
      <rgbColor rgb="FF46586B"/>
      <rgbColor rgb="FF969696"/>
      <rgbColor rgb="FF003366"/>
      <rgbColor rgb="FF2E7D46"/>
      <rgbColor rgb="FF003300"/>
      <rgbColor rgb="FF1E2A30"/>
      <rgbColor rgb="FFB23B2E"/>
      <rgbColor rgb="FF993366"/>
      <rgbColor rgb="FF333399"/>
      <rgbColor rgb="FF2E3B4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8"/>
    <col collapsed="false" customWidth="true" hidden="false" outlineLevel="0" max="6" min="6" style="0" width="20"/>
    <col collapsed="false" customWidth="true" hidden="false" outlineLevel="0" max="9" min="7" style="0" width="10"/>
    <col collapsed="false" customWidth="true" hidden="false" outlineLevel="0" max="10" min="10" style="0" width="16"/>
    <col collapsed="false" customWidth="true" hidden="false" outlineLevel="0" max="11" min="11" style="0" width="12"/>
    <col collapsed="false" customWidth="true" hidden="false" outlineLevel="0" max="12" min="12" style="0" width="8"/>
    <col collapsed="false" customWidth="true" hidden="false" outlineLevel="0" max="13" min="13" style="0" width="13"/>
    <col collapsed="false" customWidth="true" hidden="false" outlineLevel="0" max="14" min="14" style="0" width="12"/>
    <col collapsed="false" customWidth="true" hidden="false" outlineLevel="0" max="15" min="15" style="0" width="18"/>
    <col collapsed="false" customWidth="true" hidden="false" outlineLevel="0" max="16" min="16" style="0" width="30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customFormat="false" ht="15" hidden="false" customHeight="false" outlineLevel="0" collapsed="false">
      <c r="A4" s="3" t="s">
        <v>2</v>
      </c>
      <c r="B4" s="3"/>
      <c r="C4" s="4" t="s">
        <v>3</v>
      </c>
      <c r="D4" s="4"/>
      <c r="E4" s="4"/>
      <c r="F4" s="4"/>
      <c r="H4" s="3" t="s">
        <v>4</v>
      </c>
      <c r="I4" s="3"/>
      <c r="J4" s="4" t="s">
        <v>5</v>
      </c>
      <c r="K4" s="4"/>
      <c r="L4" s="4"/>
      <c r="M4" s="4"/>
      <c r="N4" s="4"/>
      <c r="O4" s="4"/>
      <c r="P4" s="4"/>
    </row>
    <row r="5" customFormat="false" ht="15" hidden="false" customHeight="false" outlineLevel="0" collapsed="false">
      <c r="A5" s="3" t="s">
        <v>6</v>
      </c>
      <c r="B5" s="3"/>
      <c r="C5" s="4" t="s">
        <v>7</v>
      </c>
      <c r="D5" s="4"/>
      <c r="E5" s="4"/>
      <c r="F5" s="4"/>
      <c r="H5" s="3" t="s">
        <v>8</v>
      </c>
      <c r="I5" s="3"/>
      <c r="J5" s="5" t="n">
        <v>46093</v>
      </c>
      <c r="K5" s="5"/>
      <c r="L5" s="5"/>
      <c r="M5" s="5"/>
      <c r="N5" s="5"/>
      <c r="O5" s="5"/>
      <c r="P5" s="5"/>
    </row>
    <row r="6" customFormat="false" ht="15" hidden="false" customHeight="false" outlineLevel="0" collapsed="false">
      <c r="A6" s="3" t="s">
        <v>9</v>
      </c>
      <c r="B6" s="3"/>
      <c r="C6" s="4" t="s">
        <v>10</v>
      </c>
      <c r="D6" s="4"/>
      <c r="E6" s="4"/>
      <c r="F6" s="4"/>
      <c r="H6" s="3" t="s">
        <v>11</v>
      </c>
      <c r="I6" s="3"/>
      <c r="J6" s="6" t="s">
        <v>12</v>
      </c>
      <c r="K6" s="6"/>
      <c r="L6" s="6"/>
      <c r="M6" s="6"/>
      <c r="N6" s="6"/>
      <c r="O6" s="6"/>
      <c r="P6" s="6"/>
    </row>
    <row r="7" customFormat="false" ht="15" hidden="false" customHeight="false" outlineLevel="0" collapsed="false">
      <c r="A7" s="3" t="s">
        <v>13</v>
      </c>
      <c r="B7" s="3"/>
      <c r="C7" s="4" t="s">
        <v>14</v>
      </c>
      <c r="D7" s="4"/>
      <c r="E7" s="4"/>
      <c r="F7" s="4"/>
      <c r="H7" s="3" t="s">
        <v>15</v>
      </c>
      <c r="I7" s="3"/>
      <c r="J7" s="5" t="n">
        <v>46458</v>
      </c>
      <c r="K7" s="5"/>
      <c r="L7" s="5"/>
      <c r="M7" s="5"/>
      <c r="N7" s="5"/>
      <c r="O7" s="5"/>
      <c r="P7" s="5"/>
    </row>
    <row r="9" customFormat="false" ht="25.5" hidden="false" customHeight="true" outlineLevel="0" collapsed="false">
      <c r="A9" s="7" t="n">
        <f aca="false">COUNTA(B15:B34)</f>
        <v>8</v>
      </c>
      <c r="B9" s="7"/>
      <c r="C9" s="7"/>
      <c r="D9" s="8" t="n">
        <f aca="false">COUNTIF(O15:O34,"bestanden")</f>
        <v>6</v>
      </c>
      <c r="E9" s="8"/>
      <c r="F9" s="8"/>
      <c r="G9" s="9" t="n">
        <f aca="false">COUNTIF(O15:O34,"bestanden mit Mangel")</f>
        <v>1</v>
      </c>
      <c r="H9" s="9"/>
      <c r="I9" s="9"/>
      <c r="J9" s="10" t="n">
        <f aca="false">COUNTIF(O15:O34,"nicht bestanden")</f>
        <v>1</v>
      </c>
      <c r="K9" s="10"/>
      <c r="L9" s="10"/>
      <c r="M9" s="11" t="n">
        <f aca="false">COUNTIF(N15:N34,"überfällig")</f>
        <v>1</v>
      </c>
      <c r="N9" s="11"/>
      <c r="O9" s="11"/>
      <c r="P9" s="11"/>
    </row>
    <row r="10" customFormat="false" ht="15.75" hidden="false" customHeight="true" outlineLevel="0" collapsed="false">
      <c r="A10" s="12" t="s">
        <v>16</v>
      </c>
      <c r="B10" s="12"/>
      <c r="C10" s="12"/>
      <c r="D10" s="13" t="s">
        <v>17</v>
      </c>
      <c r="E10" s="13"/>
      <c r="F10" s="13"/>
      <c r="G10" s="14" t="s">
        <v>18</v>
      </c>
      <c r="H10" s="14"/>
      <c r="I10" s="14"/>
      <c r="J10" s="15" t="s">
        <v>19</v>
      </c>
      <c r="K10" s="15"/>
      <c r="L10" s="15"/>
      <c r="M10" s="16" t="s">
        <v>20</v>
      </c>
      <c r="N10" s="16"/>
      <c r="O10" s="16"/>
      <c r="P10" s="16"/>
    </row>
    <row r="12" customFormat="false" ht="19.5" hidden="false" customHeight="true" outlineLevel="0" collapsed="false">
      <c r="A12" s="17" t="s">
        <v>21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customFormat="false" ht="15" hidden="false" customHeight="true" outlineLevel="0" collapsed="false">
      <c r="A13" s="18" t="s">
        <v>22</v>
      </c>
      <c r="B13" s="18" t="s">
        <v>23</v>
      </c>
      <c r="C13" s="18" t="s">
        <v>24</v>
      </c>
      <c r="D13" s="18" t="s">
        <v>25</v>
      </c>
      <c r="E13" s="18" t="s">
        <v>26</v>
      </c>
      <c r="F13" s="18" t="s">
        <v>27</v>
      </c>
      <c r="G13" s="19" t="s">
        <v>28</v>
      </c>
      <c r="H13" s="19"/>
      <c r="I13" s="19"/>
      <c r="J13" s="18" t="s">
        <v>29</v>
      </c>
      <c r="K13" s="18" t="s">
        <v>30</v>
      </c>
      <c r="L13" s="18" t="s">
        <v>31</v>
      </c>
      <c r="M13" s="18" t="s">
        <v>32</v>
      </c>
      <c r="N13" s="18" t="s">
        <v>33</v>
      </c>
      <c r="O13" s="18" t="s">
        <v>34</v>
      </c>
      <c r="P13" s="18" t="s">
        <v>35</v>
      </c>
    </row>
    <row r="14" customFormat="false" ht="30" hidden="false" customHeight="true" outlineLevel="0" collapsed="false">
      <c r="A14" s="18"/>
      <c r="B14" s="18"/>
      <c r="C14" s="18"/>
      <c r="D14" s="18"/>
      <c r="E14" s="18"/>
      <c r="F14" s="18"/>
      <c r="G14" s="20" t="s">
        <v>36</v>
      </c>
      <c r="H14" s="20" t="s">
        <v>37</v>
      </c>
      <c r="I14" s="20" t="s">
        <v>38</v>
      </c>
      <c r="J14" s="18"/>
      <c r="K14" s="18"/>
      <c r="L14" s="18"/>
      <c r="M14" s="18"/>
      <c r="N14" s="18"/>
      <c r="O14" s="18"/>
      <c r="P14" s="18"/>
    </row>
    <row r="15" customFormat="false" ht="16.5" hidden="false" customHeight="true" outlineLevel="0" collapsed="false">
      <c r="A15" s="21" t="n">
        <f aca="false">IF(B15&lt;&gt;"",15-15+1,"")</f>
        <v>1</v>
      </c>
      <c r="B15" s="22" t="s">
        <v>39</v>
      </c>
      <c r="C15" s="23" t="s">
        <v>40</v>
      </c>
      <c r="D15" s="22" t="s">
        <v>41</v>
      </c>
      <c r="E15" s="23" t="s">
        <v>42</v>
      </c>
      <c r="F15" s="24" t="s">
        <v>43</v>
      </c>
      <c r="G15" s="25"/>
      <c r="H15" s="26" t="n">
        <v>8.5</v>
      </c>
      <c r="I15" s="26" t="n">
        <v>0.2</v>
      </c>
      <c r="J15" s="27" t="str">
        <f aca="false">IF(COUNT(G15,H15,I15)=0,"",IF(OR(AND(G15&lt;&gt;"",G15&gt;0.3),AND(H15&lt;&gt;"",H15&lt;1),AND(I15&lt;&gt;"",I15&gt;3.5)),"Grenzwert überschr.","i.O."))</f>
        <v>i.O.</v>
      </c>
      <c r="K15" s="28" t="n">
        <v>46037</v>
      </c>
      <c r="L15" s="29" t="n">
        <v>24</v>
      </c>
      <c r="M15" s="30" t="n">
        <f aca="false">IF(OR(K15="",L15=""),"",EDATE(K15,L15))</f>
        <v>46767</v>
      </c>
      <c r="N15" s="27" t="str">
        <f aca="true">IF(M15="","",IF(M15&lt;TODAY(),"überfällig",IF(M15-TODAY()&lt;=30,"bald fällig","OK")))</f>
        <v>OK</v>
      </c>
      <c r="O15" s="31" t="s">
        <v>17</v>
      </c>
      <c r="P15" s="32"/>
    </row>
    <row r="16" customFormat="false" ht="16.5" hidden="false" customHeight="true" outlineLevel="0" collapsed="false">
      <c r="A16" s="33" t="n">
        <f aca="false">IF(B16&lt;&gt;"",16-15+1,"")</f>
        <v>2</v>
      </c>
      <c r="B16" s="22" t="s">
        <v>44</v>
      </c>
      <c r="C16" s="23" t="s">
        <v>45</v>
      </c>
      <c r="D16" s="22" t="s">
        <v>46</v>
      </c>
      <c r="E16" s="23" t="s">
        <v>47</v>
      </c>
      <c r="F16" s="24" t="s">
        <v>43</v>
      </c>
      <c r="G16" s="25" t="n">
        <v>0.12</v>
      </c>
      <c r="H16" s="26" t="n">
        <v>12</v>
      </c>
      <c r="I16" s="26" t="n">
        <v>0.3</v>
      </c>
      <c r="J16" s="34" t="str">
        <f aca="false">IF(COUNT(G16,H16,I16)=0,"",IF(OR(AND(G16&lt;&gt;"",G16&gt;0.3),AND(H16&lt;&gt;"",H16&lt;1),AND(I16&lt;&gt;"",I16&gt;3.5)),"Grenzwert überschr.","i.O."))</f>
        <v>i.O.</v>
      </c>
      <c r="K16" s="28" t="n">
        <v>46073</v>
      </c>
      <c r="L16" s="29" t="n">
        <v>12</v>
      </c>
      <c r="M16" s="35" t="n">
        <f aca="false">IF(OR(K16="",L16=""),"",EDATE(K16,L16))</f>
        <v>46438</v>
      </c>
      <c r="N16" s="34" t="str">
        <f aca="true">IF(M16="","",IF(M16&lt;TODAY(),"überfällig",IF(M16-TODAY()&lt;=30,"bald fällig","OK")))</f>
        <v>OK</v>
      </c>
      <c r="O16" s="31" t="s">
        <v>17</v>
      </c>
      <c r="P16" s="32"/>
    </row>
    <row r="17" customFormat="false" ht="16.5" hidden="false" customHeight="true" outlineLevel="0" collapsed="false">
      <c r="A17" s="21" t="n">
        <f aca="false">IF(B17&lt;&gt;"",17-15+1,"")</f>
        <v>3</v>
      </c>
      <c r="B17" s="22" t="s">
        <v>48</v>
      </c>
      <c r="C17" s="23" t="s">
        <v>49</v>
      </c>
      <c r="D17" s="22" t="s">
        <v>50</v>
      </c>
      <c r="E17" s="23" t="s">
        <v>47</v>
      </c>
      <c r="F17" s="24" t="s">
        <v>43</v>
      </c>
      <c r="G17" s="25" t="n">
        <v>0.18</v>
      </c>
      <c r="H17" s="26" t="n">
        <v>5.4</v>
      </c>
      <c r="I17" s="26" t="n">
        <v>0.4</v>
      </c>
      <c r="J17" s="27" t="str">
        <f aca="false">IF(COUNT(G17,H17,I17)=0,"",IF(OR(AND(G17&lt;&gt;"",G17&gt;0.3),AND(H17&lt;&gt;"",H17&lt;1),AND(I17&lt;&gt;"",I17&gt;3.5)),"Grenzwert überschr.","i.O."))</f>
        <v>i.O.</v>
      </c>
      <c r="K17" s="28" t="n">
        <v>46086</v>
      </c>
      <c r="L17" s="29" t="n">
        <v>24</v>
      </c>
      <c r="M17" s="30" t="n">
        <f aca="false">IF(OR(K17="",L17=""),"",EDATE(K17,L17))</f>
        <v>46817</v>
      </c>
      <c r="N17" s="27" t="str">
        <f aca="true">IF(M17="","",IF(M17&lt;TODAY(),"überfällig",IF(M17-TODAY()&lt;=30,"bald fällig","OK")))</f>
        <v>OK</v>
      </c>
      <c r="O17" s="31" t="s">
        <v>17</v>
      </c>
      <c r="P17" s="32"/>
    </row>
    <row r="18" customFormat="false" ht="16.5" hidden="false" customHeight="true" outlineLevel="0" collapsed="false">
      <c r="A18" s="33" t="n">
        <f aca="false">IF(B18&lt;&gt;"",18-15+1,"")</f>
        <v>4</v>
      </c>
      <c r="B18" s="22" t="s">
        <v>51</v>
      </c>
      <c r="C18" s="23" t="s">
        <v>52</v>
      </c>
      <c r="D18" s="22" t="s">
        <v>53</v>
      </c>
      <c r="E18" s="23" t="s">
        <v>47</v>
      </c>
      <c r="F18" s="24" t="s">
        <v>43</v>
      </c>
      <c r="G18" s="25" t="n">
        <v>0.09</v>
      </c>
      <c r="H18" s="26" t="n">
        <v>3.1</v>
      </c>
      <c r="I18" s="26" t="n">
        <v>0.6</v>
      </c>
      <c r="J18" s="34" t="str">
        <f aca="false">IF(COUNT(G18,H18,I18)=0,"",IF(OR(AND(G18&lt;&gt;"",G18&gt;0.3),AND(H18&lt;&gt;"",H18&lt;1),AND(I18&lt;&gt;"",I18&gt;3.5)),"Grenzwert überschr.","i.O."))</f>
        <v>i.O.</v>
      </c>
      <c r="K18" s="28" t="n">
        <v>45910</v>
      </c>
      <c r="L18" s="29" t="n">
        <v>12</v>
      </c>
      <c r="M18" s="35" t="n">
        <f aca="false">IF(OR(K18="",L18=""),"",EDATE(K18,L18))</f>
        <v>46275</v>
      </c>
      <c r="N18" s="34" t="str">
        <f aca="true">IF(M18="","",IF(M18&lt;TODAY(),"überfällig",IF(M18-TODAY()&lt;=30,"bald fällig","OK")))</f>
        <v>bald fällig</v>
      </c>
      <c r="O18" s="31" t="s">
        <v>54</v>
      </c>
      <c r="P18" s="32" t="s">
        <v>55</v>
      </c>
    </row>
    <row r="19" customFormat="false" ht="16.5" hidden="false" customHeight="true" outlineLevel="0" collapsed="false">
      <c r="A19" s="21" t="n">
        <f aca="false">IF(B19&lt;&gt;"",19-15+1,"")</f>
        <v>5</v>
      </c>
      <c r="B19" s="22" t="s">
        <v>56</v>
      </c>
      <c r="C19" s="23" t="s">
        <v>57</v>
      </c>
      <c r="D19" s="22" t="s">
        <v>41</v>
      </c>
      <c r="E19" s="23" t="s">
        <v>47</v>
      </c>
      <c r="F19" s="24" t="s">
        <v>58</v>
      </c>
      <c r="G19" s="25" t="n">
        <v>0.42</v>
      </c>
      <c r="H19" s="26" t="n">
        <v>0.8</v>
      </c>
      <c r="I19" s="26" t="n">
        <v>1.2</v>
      </c>
      <c r="J19" s="27" t="str">
        <f aca="false">IF(COUNT(G19,H19,I19)=0,"",IF(OR(AND(G19&lt;&gt;"",G19&gt;0.3),AND(H19&lt;&gt;"",H19&lt;1),AND(I19&lt;&gt;"",I19&gt;3.5)),"Grenzwert überschr.","i.O."))</f>
        <v>Grenzwert überschr.</v>
      </c>
      <c r="K19" s="28" t="n">
        <v>46093</v>
      </c>
      <c r="L19" s="29" t="n">
        <v>6</v>
      </c>
      <c r="M19" s="30" t="n">
        <f aca="false">IF(OR(K19="",L19=""),"",EDATE(K19,L19))</f>
        <v>46277</v>
      </c>
      <c r="N19" s="27" t="str">
        <f aca="true">IF(M19="","",IF(M19&lt;TODAY(),"überfällig",IF(M19-TODAY()&lt;=30,"bald fällig","OK")))</f>
        <v>bald fällig</v>
      </c>
      <c r="O19" s="31" t="s">
        <v>19</v>
      </c>
      <c r="P19" s="32" t="s">
        <v>59</v>
      </c>
    </row>
    <row r="20" customFormat="false" ht="16.5" hidden="false" customHeight="true" outlineLevel="0" collapsed="false">
      <c r="A20" s="33" t="n">
        <f aca="false">IF(B20&lt;&gt;"",20-15+1,"")</f>
        <v>6</v>
      </c>
      <c r="B20" s="22" t="s">
        <v>60</v>
      </c>
      <c r="C20" s="23" t="s">
        <v>61</v>
      </c>
      <c r="D20" s="22" t="s">
        <v>62</v>
      </c>
      <c r="E20" s="23" t="s">
        <v>42</v>
      </c>
      <c r="F20" s="24" t="s">
        <v>43</v>
      </c>
      <c r="G20" s="25"/>
      <c r="H20" s="26" t="n">
        <v>15</v>
      </c>
      <c r="I20" s="26" t="n">
        <v>0.1</v>
      </c>
      <c r="J20" s="34" t="str">
        <f aca="false">IF(COUNT(G20,H20,I20)=0,"",IF(OR(AND(G20&lt;&gt;"",G20&gt;0.3),AND(H20&lt;&gt;"",H20&lt;1),AND(I20&lt;&gt;"",I20&gt;3.5)),"Grenzwert überschr.","i.O."))</f>
        <v>i.O.</v>
      </c>
      <c r="K20" s="28" t="n">
        <v>45887</v>
      </c>
      <c r="L20" s="29" t="n">
        <v>12</v>
      </c>
      <c r="M20" s="35" t="n">
        <f aca="false">IF(OR(K20="",L20=""),"",EDATE(K20,L20))</f>
        <v>46252</v>
      </c>
      <c r="N20" s="34" t="str">
        <f aca="true">IF(M20="","",IF(M20&lt;TODAY(),"überfällig",IF(M20-TODAY()&lt;=30,"bald fällig","OK")))</f>
        <v>überfällig</v>
      </c>
      <c r="O20" s="31" t="s">
        <v>17</v>
      </c>
      <c r="P20" s="32"/>
    </row>
    <row r="21" customFormat="false" ht="16.5" hidden="false" customHeight="true" outlineLevel="0" collapsed="false">
      <c r="A21" s="21" t="n">
        <f aca="false">IF(B21&lt;&gt;"",21-15+1,"")</f>
        <v>7</v>
      </c>
      <c r="B21" s="22" t="s">
        <v>63</v>
      </c>
      <c r="C21" s="23" t="s">
        <v>64</v>
      </c>
      <c r="D21" s="22" t="s">
        <v>41</v>
      </c>
      <c r="E21" s="23" t="s">
        <v>47</v>
      </c>
      <c r="F21" s="24" t="s">
        <v>43</v>
      </c>
      <c r="G21" s="25" t="n">
        <v>0.15</v>
      </c>
      <c r="H21" s="26" t="n">
        <v>2.2</v>
      </c>
      <c r="I21" s="26" t="n">
        <v>0.9</v>
      </c>
      <c r="J21" s="27" t="str">
        <f aca="false">IF(COUNT(G21,H21,I21)=0,"",IF(OR(AND(G21&lt;&gt;"",G21&gt;0.3),AND(H21&lt;&gt;"",H21&lt;1),AND(I21&lt;&gt;"",I21&gt;3.5)),"Grenzwert überschr.","i.O."))</f>
        <v>i.O.</v>
      </c>
      <c r="K21" s="28" t="n">
        <v>46047</v>
      </c>
      <c r="L21" s="29" t="n">
        <v>12</v>
      </c>
      <c r="M21" s="30" t="n">
        <f aca="false">IF(OR(K21="",L21=""),"",EDATE(K21,L21))</f>
        <v>46412</v>
      </c>
      <c r="N21" s="27" t="str">
        <f aca="true">IF(M21="","",IF(M21&lt;TODAY(),"überfällig",IF(M21-TODAY()&lt;=30,"bald fällig","OK")))</f>
        <v>OK</v>
      </c>
      <c r="O21" s="31" t="s">
        <v>17</v>
      </c>
      <c r="P21" s="32"/>
    </row>
    <row r="22" customFormat="false" ht="16.5" hidden="false" customHeight="true" outlineLevel="0" collapsed="false">
      <c r="A22" s="33" t="n">
        <f aca="false">IF(B22&lt;&gt;"",22-15+1,"")</f>
        <v>8</v>
      </c>
      <c r="B22" s="22" t="s">
        <v>65</v>
      </c>
      <c r="C22" s="23" t="s">
        <v>66</v>
      </c>
      <c r="D22" s="22" t="s">
        <v>67</v>
      </c>
      <c r="E22" s="23" t="s">
        <v>47</v>
      </c>
      <c r="F22" s="24" t="s">
        <v>43</v>
      </c>
      <c r="G22" s="25" t="n">
        <v>0.21</v>
      </c>
      <c r="H22" s="26" t="n">
        <v>9.8</v>
      </c>
      <c r="I22" s="26" t="n">
        <v>0.3</v>
      </c>
      <c r="J22" s="34" t="str">
        <f aca="false">IF(COUNT(G22,H22,I22)=0,"",IF(OR(AND(G22&lt;&gt;"",G22&gt;0.3),AND(H22&lt;&gt;"",H22&lt;1),AND(I22&lt;&gt;"",I22&gt;3.5)),"Grenzwert überschr.","i.O."))</f>
        <v>i.O.</v>
      </c>
      <c r="K22" s="28" t="n">
        <v>46067</v>
      </c>
      <c r="L22" s="29" t="n">
        <v>24</v>
      </c>
      <c r="M22" s="35" t="n">
        <f aca="false">IF(OR(K22="",L22=""),"",EDATE(K22,L22))</f>
        <v>46797</v>
      </c>
      <c r="N22" s="34" t="str">
        <f aca="true">IF(M22="","",IF(M22&lt;TODAY(),"überfällig",IF(M22-TODAY()&lt;=30,"bald fällig","OK")))</f>
        <v>OK</v>
      </c>
      <c r="O22" s="31" t="s">
        <v>17</v>
      </c>
      <c r="P22" s="32"/>
    </row>
    <row r="23" customFormat="false" ht="16.5" hidden="false" customHeight="true" outlineLevel="0" collapsed="false">
      <c r="A23" s="21" t="str">
        <f aca="false">IF(B23&lt;&gt;"",23-15+1,"")</f>
        <v/>
      </c>
      <c r="B23" s="22"/>
      <c r="C23" s="23"/>
      <c r="D23" s="22"/>
      <c r="E23" s="23"/>
      <c r="F23" s="24"/>
      <c r="G23" s="25"/>
      <c r="H23" s="26"/>
      <c r="I23" s="26"/>
      <c r="J23" s="27" t="str">
        <f aca="false">IF(COUNT(G23,H23,I23)=0,"",IF(OR(AND(G23&lt;&gt;"",G23&gt;0.3),AND(H23&lt;&gt;"",H23&lt;1),AND(I23&lt;&gt;"",I23&gt;3.5)),"Grenzwert überschr.","i.O."))</f>
        <v/>
      </c>
      <c r="K23" s="28"/>
      <c r="L23" s="29"/>
      <c r="M23" s="30" t="str">
        <f aca="false">IF(OR(K23="",L23=""),"",EDATE(K23,L23))</f>
        <v/>
      </c>
      <c r="N23" s="27" t="str">
        <f aca="true">IF(M23="","",IF(M23&lt;TODAY(),"überfällig",IF(M23-TODAY()&lt;=30,"bald fällig","OK")))</f>
        <v/>
      </c>
      <c r="O23" s="31"/>
      <c r="P23" s="32"/>
    </row>
    <row r="24" customFormat="false" ht="16.5" hidden="false" customHeight="true" outlineLevel="0" collapsed="false">
      <c r="A24" s="33" t="str">
        <f aca="false">IF(B24&lt;&gt;"",24-15+1,"")</f>
        <v/>
      </c>
      <c r="B24" s="22"/>
      <c r="C24" s="23"/>
      <c r="D24" s="22"/>
      <c r="E24" s="23"/>
      <c r="F24" s="24"/>
      <c r="G24" s="25"/>
      <c r="H24" s="26"/>
      <c r="I24" s="26"/>
      <c r="J24" s="34" t="str">
        <f aca="false">IF(COUNT(G24,H24,I24)=0,"",IF(OR(AND(G24&lt;&gt;"",G24&gt;0.3),AND(H24&lt;&gt;"",H24&lt;1),AND(I24&lt;&gt;"",I24&gt;3.5)),"Grenzwert überschr.","i.O."))</f>
        <v/>
      </c>
      <c r="K24" s="28"/>
      <c r="L24" s="29"/>
      <c r="M24" s="35" t="str">
        <f aca="false">IF(OR(K24="",L24=""),"",EDATE(K24,L24))</f>
        <v/>
      </c>
      <c r="N24" s="34" t="str">
        <f aca="true">IF(M24="","",IF(M24&lt;TODAY(),"überfällig",IF(M24-TODAY()&lt;=30,"bald fällig","OK")))</f>
        <v/>
      </c>
      <c r="O24" s="31"/>
      <c r="P24" s="32"/>
    </row>
    <row r="25" customFormat="false" ht="16.5" hidden="false" customHeight="true" outlineLevel="0" collapsed="false">
      <c r="A25" s="21" t="str">
        <f aca="false">IF(B25&lt;&gt;"",25-15+1,"")</f>
        <v/>
      </c>
      <c r="B25" s="22"/>
      <c r="C25" s="23"/>
      <c r="D25" s="22"/>
      <c r="E25" s="23"/>
      <c r="F25" s="24"/>
      <c r="G25" s="25"/>
      <c r="H25" s="26"/>
      <c r="I25" s="26"/>
      <c r="J25" s="27" t="str">
        <f aca="false">IF(COUNT(G25,H25,I25)=0,"",IF(OR(AND(G25&lt;&gt;"",G25&gt;0.3),AND(H25&lt;&gt;"",H25&lt;1),AND(I25&lt;&gt;"",I25&gt;3.5)),"Grenzwert überschr.","i.O."))</f>
        <v/>
      </c>
      <c r="K25" s="28"/>
      <c r="L25" s="29"/>
      <c r="M25" s="30" t="str">
        <f aca="false">IF(OR(K25="",L25=""),"",EDATE(K25,L25))</f>
        <v/>
      </c>
      <c r="N25" s="27" t="str">
        <f aca="true">IF(M25="","",IF(M25&lt;TODAY(),"überfällig",IF(M25-TODAY()&lt;=30,"bald fällig","OK")))</f>
        <v/>
      </c>
      <c r="O25" s="31"/>
      <c r="P25" s="32"/>
    </row>
    <row r="26" customFormat="false" ht="16.5" hidden="false" customHeight="true" outlineLevel="0" collapsed="false">
      <c r="A26" s="33" t="str">
        <f aca="false">IF(B26&lt;&gt;"",26-15+1,"")</f>
        <v/>
      </c>
      <c r="B26" s="22"/>
      <c r="C26" s="23"/>
      <c r="D26" s="22"/>
      <c r="E26" s="23"/>
      <c r="F26" s="24"/>
      <c r="G26" s="25"/>
      <c r="H26" s="26"/>
      <c r="I26" s="26"/>
      <c r="J26" s="34" t="str">
        <f aca="false">IF(COUNT(G26,H26,I26)=0,"",IF(OR(AND(G26&lt;&gt;"",G26&gt;0.3),AND(H26&lt;&gt;"",H26&lt;1),AND(I26&lt;&gt;"",I26&gt;3.5)),"Grenzwert überschr.","i.O."))</f>
        <v/>
      </c>
      <c r="K26" s="28"/>
      <c r="L26" s="29"/>
      <c r="M26" s="35" t="str">
        <f aca="false">IF(OR(K26="",L26=""),"",EDATE(K26,L26))</f>
        <v/>
      </c>
      <c r="N26" s="34" t="str">
        <f aca="true">IF(M26="","",IF(M26&lt;TODAY(),"überfällig",IF(M26-TODAY()&lt;=30,"bald fällig","OK")))</f>
        <v/>
      </c>
      <c r="O26" s="31"/>
      <c r="P26" s="32"/>
    </row>
    <row r="27" customFormat="false" ht="16.5" hidden="false" customHeight="true" outlineLevel="0" collapsed="false">
      <c r="A27" s="21" t="str">
        <f aca="false">IF(B27&lt;&gt;"",27-15+1,"")</f>
        <v/>
      </c>
      <c r="B27" s="22"/>
      <c r="C27" s="23"/>
      <c r="D27" s="22"/>
      <c r="E27" s="23"/>
      <c r="F27" s="24"/>
      <c r="G27" s="25"/>
      <c r="H27" s="26"/>
      <c r="I27" s="26"/>
      <c r="J27" s="27" t="str">
        <f aca="false">IF(COUNT(G27,H27,I27)=0,"",IF(OR(AND(G27&lt;&gt;"",G27&gt;0.3),AND(H27&lt;&gt;"",H27&lt;1),AND(I27&lt;&gt;"",I27&gt;3.5)),"Grenzwert überschr.","i.O."))</f>
        <v/>
      </c>
      <c r="K27" s="28"/>
      <c r="L27" s="29"/>
      <c r="M27" s="30" t="str">
        <f aca="false">IF(OR(K27="",L27=""),"",EDATE(K27,L27))</f>
        <v/>
      </c>
      <c r="N27" s="27" t="str">
        <f aca="true">IF(M27="","",IF(M27&lt;TODAY(),"überfällig",IF(M27-TODAY()&lt;=30,"bald fällig","OK")))</f>
        <v/>
      </c>
      <c r="O27" s="31"/>
      <c r="P27" s="32"/>
    </row>
    <row r="28" customFormat="false" ht="16.5" hidden="false" customHeight="true" outlineLevel="0" collapsed="false">
      <c r="A28" s="33" t="str">
        <f aca="false">IF(B28&lt;&gt;"",28-15+1,"")</f>
        <v/>
      </c>
      <c r="B28" s="22"/>
      <c r="C28" s="23"/>
      <c r="D28" s="22"/>
      <c r="E28" s="23"/>
      <c r="F28" s="24"/>
      <c r="G28" s="25"/>
      <c r="H28" s="26"/>
      <c r="I28" s="26"/>
      <c r="J28" s="34" t="str">
        <f aca="false">IF(COUNT(G28,H28,I28)=0,"",IF(OR(AND(G28&lt;&gt;"",G28&gt;0.3),AND(H28&lt;&gt;"",H28&lt;1),AND(I28&lt;&gt;"",I28&gt;3.5)),"Grenzwert überschr.","i.O."))</f>
        <v/>
      </c>
      <c r="K28" s="28"/>
      <c r="L28" s="29"/>
      <c r="M28" s="35" t="str">
        <f aca="false">IF(OR(K28="",L28=""),"",EDATE(K28,L28))</f>
        <v/>
      </c>
      <c r="N28" s="34" t="str">
        <f aca="true">IF(M28="","",IF(M28&lt;TODAY(),"überfällig",IF(M28-TODAY()&lt;=30,"bald fällig","OK")))</f>
        <v/>
      </c>
      <c r="O28" s="31"/>
      <c r="P28" s="32"/>
    </row>
    <row r="29" customFormat="false" ht="16.5" hidden="false" customHeight="true" outlineLevel="0" collapsed="false">
      <c r="A29" s="21" t="str">
        <f aca="false">IF(B29&lt;&gt;"",29-15+1,"")</f>
        <v/>
      </c>
      <c r="B29" s="22"/>
      <c r="C29" s="23"/>
      <c r="D29" s="22"/>
      <c r="E29" s="23"/>
      <c r="F29" s="24"/>
      <c r="G29" s="25"/>
      <c r="H29" s="26"/>
      <c r="I29" s="26"/>
      <c r="J29" s="27" t="str">
        <f aca="false">IF(COUNT(G29,H29,I29)=0,"",IF(OR(AND(G29&lt;&gt;"",G29&gt;0.3),AND(H29&lt;&gt;"",H29&lt;1),AND(I29&lt;&gt;"",I29&gt;3.5)),"Grenzwert überschr.","i.O."))</f>
        <v/>
      </c>
      <c r="K29" s="28"/>
      <c r="L29" s="29"/>
      <c r="M29" s="30" t="str">
        <f aca="false">IF(OR(K29="",L29=""),"",EDATE(K29,L29))</f>
        <v/>
      </c>
      <c r="N29" s="27" t="str">
        <f aca="true">IF(M29="","",IF(M29&lt;TODAY(),"überfällig",IF(M29-TODAY()&lt;=30,"bald fällig","OK")))</f>
        <v/>
      </c>
      <c r="O29" s="31"/>
      <c r="P29" s="32"/>
    </row>
    <row r="30" customFormat="false" ht="16.5" hidden="false" customHeight="true" outlineLevel="0" collapsed="false">
      <c r="A30" s="33" t="str">
        <f aca="false">IF(B30&lt;&gt;"",30-15+1,"")</f>
        <v/>
      </c>
      <c r="B30" s="22"/>
      <c r="C30" s="23"/>
      <c r="D30" s="22"/>
      <c r="E30" s="23"/>
      <c r="F30" s="24"/>
      <c r="G30" s="25"/>
      <c r="H30" s="26"/>
      <c r="I30" s="26"/>
      <c r="J30" s="34" t="str">
        <f aca="false">IF(COUNT(G30,H30,I30)=0,"",IF(OR(AND(G30&lt;&gt;"",G30&gt;0.3),AND(H30&lt;&gt;"",H30&lt;1),AND(I30&lt;&gt;"",I30&gt;3.5)),"Grenzwert überschr.","i.O."))</f>
        <v/>
      </c>
      <c r="K30" s="28"/>
      <c r="L30" s="29"/>
      <c r="M30" s="35" t="str">
        <f aca="false">IF(OR(K30="",L30=""),"",EDATE(K30,L30))</f>
        <v/>
      </c>
      <c r="N30" s="34" t="str">
        <f aca="true">IF(M30="","",IF(M30&lt;TODAY(),"überfällig",IF(M30-TODAY()&lt;=30,"bald fällig","OK")))</f>
        <v/>
      </c>
      <c r="O30" s="31"/>
      <c r="P30" s="32"/>
    </row>
    <row r="31" customFormat="false" ht="16.5" hidden="false" customHeight="true" outlineLevel="0" collapsed="false">
      <c r="A31" s="21" t="str">
        <f aca="false">IF(B31&lt;&gt;"",31-15+1,"")</f>
        <v/>
      </c>
      <c r="B31" s="22"/>
      <c r="C31" s="23"/>
      <c r="D31" s="22"/>
      <c r="E31" s="23"/>
      <c r="F31" s="24"/>
      <c r="G31" s="25"/>
      <c r="H31" s="26"/>
      <c r="I31" s="26"/>
      <c r="J31" s="27" t="str">
        <f aca="false">IF(COUNT(G31,H31,I31)=0,"",IF(OR(AND(G31&lt;&gt;"",G31&gt;0.3),AND(H31&lt;&gt;"",H31&lt;1),AND(I31&lt;&gt;"",I31&gt;3.5)),"Grenzwert überschr.","i.O."))</f>
        <v/>
      </c>
      <c r="K31" s="28"/>
      <c r="L31" s="29"/>
      <c r="M31" s="30" t="str">
        <f aca="false">IF(OR(K31="",L31=""),"",EDATE(K31,L31))</f>
        <v/>
      </c>
      <c r="N31" s="27" t="str">
        <f aca="true">IF(M31="","",IF(M31&lt;TODAY(),"überfällig",IF(M31-TODAY()&lt;=30,"bald fällig","OK")))</f>
        <v/>
      </c>
      <c r="O31" s="31"/>
      <c r="P31" s="32"/>
    </row>
    <row r="32" customFormat="false" ht="16.5" hidden="false" customHeight="true" outlineLevel="0" collapsed="false">
      <c r="A32" s="33" t="str">
        <f aca="false">IF(B32&lt;&gt;"",32-15+1,"")</f>
        <v/>
      </c>
      <c r="B32" s="22"/>
      <c r="C32" s="23"/>
      <c r="D32" s="22"/>
      <c r="E32" s="23"/>
      <c r="F32" s="24"/>
      <c r="G32" s="25"/>
      <c r="H32" s="26"/>
      <c r="I32" s="26"/>
      <c r="J32" s="34" t="str">
        <f aca="false">IF(COUNT(G32,H32,I32)=0,"",IF(OR(AND(G32&lt;&gt;"",G32&gt;0.3),AND(H32&lt;&gt;"",H32&lt;1),AND(I32&lt;&gt;"",I32&gt;3.5)),"Grenzwert überschr.","i.O."))</f>
        <v/>
      </c>
      <c r="K32" s="28"/>
      <c r="L32" s="29"/>
      <c r="M32" s="35" t="str">
        <f aca="false">IF(OR(K32="",L32=""),"",EDATE(K32,L32))</f>
        <v/>
      </c>
      <c r="N32" s="34" t="str">
        <f aca="true">IF(M32="","",IF(M32&lt;TODAY(),"überfällig",IF(M32-TODAY()&lt;=30,"bald fällig","OK")))</f>
        <v/>
      </c>
      <c r="O32" s="31"/>
      <c r="P32" s="32"/>
    </row>
    <row r="33" customFormat="false" ht="16.5" hidden="false" customHeight="true" outlineLevel="0" collapsed="false">
      <c r="A33" s="21" t="str">
        <f aca="false">IF(B33&lt;&gt;"",33-15+1,"")</f>
        <v/>
      </c>
      <c r="B33" s="22"/>
      <c r="C33" s="23"/>
      <c r="D33" s="22"/>
      <c r="E33" s="23"/>
      <c r="F33" s="24"/>
      <c r="G33" s="25"/>
      <c r="H33" s="26"/>
      <c r="I33" s="26"/>
      <c r="J33" s="27" t="str">
        <f aca="false">IF(COUNT(G33,H33,I33)=0,"",IF(OR(AND(G33&lt;&gt;"",G33&gt;0.3),AND(H33&lt;&gt;"",H33&lt;1),AND(I33&lt;&gt;"",I33&gt;3.5)),"Grenzwert überschr.","i.O."))</f>
        <v/>
      </c>
      <c r="K33" s="28"/>
      <c r="L33" s="29"/>
      <c r="M33" s="30" t="str">
        <f aca="false">IF(OR(K33="",L33=""),"",EDATE(K33,L33))</f>
        <v/>
      </c>
      <c r="N33" s="27" t="str">
        <f aca="true">IF(M33="","",IF(M33&lt;TODAY(),"überfällig",IF(M33-TODAY()&lt;=30,"bald fällig","OK")))</f>
        <v/>
      </c>
      <c r="O33" s="31"/>
      <c r="P33" s="32"/>
    </row>
    <row r="34" customFormat="false" ht="16.5" hidden="false" customHeight="true" outlineLevel="0" collapsed="false">
      <c r="A34" s="33" t="str">
        <f aca="false">IF(B34&lt;&gt;"",34-15+1,"")</f>
        <v/>
      </c>
      <c r="B34" s="22"/>
      <c r="C34" s="23"/>
      <c r="D34" s="22"/>
      <c r="E34" s="23"/>
      <c r="F34" s="24"/>
      <c r="G34" s="25"/>
      <c r="H34" s="26"/>
      <c r="I34" s="26"/>
      <c r="J34" s="34" t="str">
        <f aca="false">IF(COUNT(G34,H34,I34)=0,"",IF(OR(AND(G34&lt;&gt;"",G34&gt;0.3),AND(H34&lt;&gt;"",H34&lt;1),AND(I34&lt;&gt;"",I34&gt;3.5)),"Grenzwert überschr.","i.O."))</f>
        <v/>
      </c>
      <c r="K34" s="28"/>
      <c r="L34" s="29"/>
      <c r="M34" s="35" t="str">
        <f aca="false">IF(OR(K34="",L34=""),"",EDATE(K34,L34))</f>
        <v/>
      </c>
      <c r="N34" s="34" t="str">
        <f aca="true">IF(M34="","",IF(M34&lt;TODAY(),"überfällig",IF(M34-TODAY()&lt;=30,"bald fällig","OK")))</f>
        <v/>
      </c>
      <c r="O34" s="31"/>
      <c r="P34" s="32"/>
    </row>
    <row r="36" customFormat="false" ht="19.5" hidden="false" customHeight="true" outlineLevel="0" collapsed="false">
      <c r="A36" s="17" t="s">
        <v>68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8" customFormat="false" ht="21.75" hidden="false" customHeight="true" outlineLevel="0" collapsed="false">
      <c r="A38" s="36"/>
      <c r="B38" s="36"/>
      <c r="C38" s="36"/>
      <c r="D38" s="36"/>
      <c r="F38" s="36"/>
      <c r="G38" s="36"/>
      <c r="H38" s="36"/>
      <c r="I38" s="36"/>
      <c r="K38" s="36"/>
      <c r="L38" s="36"/>
      <c r="M38" s="36"/>
      <c r="N38" s="36"/>
      <c r="O38" s="36"/>
      <c r="P38" s="36"/>
    </row>
    <row r="39" customFormat="false" ht="15" hidden="false" customHeight="false" outlineLevel="0" collapsed="false">
      <c r="A39" s="37" t="s">
        <v>69</v>
      </c>
      <c r="B39" s="37"/>
      <c r="C39" s="37"/>
      <c r="D39" s="37"/>
      <c r="F39" s="37" t="s">
        <v>70</v>
      </c>
      <c r="G39" s="37"/>
      <c r="H39" s="37"/>
      <c r="I39" s="37"/>
      <c r="K39" s="37" t="s">
        <v>71</v>
      </c>
      <c r="L39" s="37"/>
      <c r="M39" s="37"/>
      <c r="N39" s="37"/>
      <c r="O39" s="37"/>
      <c r="P39" s="37"/>
    </row>
    <row r="41" customFormat="false" ht="27.75" hidden="false" customHeight="true" outlineLevel="0" collapsed="false">
      <c r="A41" s="38" t="s">
        <v>72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3" customFormat="false" ht="15" hidden="false" customHeight="false" outlineLevel="0" collapsed="false">
      <c r="A43" s="39" t="s">
        <v>73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customFormat="false" ht="15" hidden="false" customHeight="false" outlineLevel="0" collapsed="false">
      <c r="A44" s="40"/>
      <c r="B44" s="41" t="s">
        <v>74</v>
      </c>
      <c r="C44" s="41"/>
      <c r="D44" s="41"/>
      <c r="E44" s="41"/>
      <c r="F44" s="41"/>
      <c r="G44" s="41"/>
      <c r="I44" s="42"/>
      <c r="J44" s="41" t="s">
        <v>75</v>
      </c>
      <c r="K44" s="41"/>
      <c r="L44" s="41"/>
      <c r="M44" s="41"/>
      <c r="N44" s="41"/>
      <c r="O44" s="41"/>
    </row>
    <row r="45" customFormat="false" ht="15" hidden="false" customHeight="false" outlineLevel="0" collapsed="false">
      <c r="A45" s="43"/>
      <c r="B45" s="41" t="s">
        <v>76</v>
      </c>
      <c r="C45" s="41"/>
      <c r="D45" s="41"/>
      <c r="E45" s="41"/>
      <c r="F45" s="41"/>
      <c r="G45" s="41"/>
      <c r="I45" s="44"/>
      <c r="J45" s="41" t="s">
        <v>77</v>
      </c>
      <c r="K45" s="41"/>
      <c r="L45" s="41"/>
      <c r="M45" s="41"/>
      <c r="N45" s="41"/>
      <c r="O45" s="41"/>
    </row>
  </sheetData>
  <mergeCells count="56">
    <mergeCell ref="A1:P1"/>
    <mergeCell ref="A2:P2"/>
    <mergeCell ref="A4:B4"/>
    <mergeCell ref="C4:F4"/>
    <mergeCell ref="H4:I4"/>
    <mergeCell ref="J4:P4"/>
    <mergeCell ref="A5:B5"/>
    <mergeCell ref="C5:F5"/>
    <mergeCell ref="H5:I5"/>
    <mergeCell ref="J5:P5"/>
    <mergeCell ref="A6:B6"/>
    <mergeCell ref="C6:F6"/>
    <mergeCell ref="H6:I6"/>
    <mergeCell ref="J6:P6"/>
    <mergeCell ref="A7:B7"/>
    <mergeCell ref="C7:F7"/>
    <mergeCell ref="H7:I7"/>
    <mergeCell ref="J7:P7"/>
    <mergeCell ref="A9:C9"/>
    <mergeCell ref="D9:F9"/>
    <mergeCell ref="G9:I9"/>
    <mergeCell ref="J9:L9"/>
    <mergeCell ref="M9:P9"/>
    <mergeCell ref="A10:C10"/>
    <mergeCell ref="D10:F10"/>
    <mergeCell ref="G10:I10"/>
    <mergeCell ref="J10:L10"/>
    <mergeCell ref="M10:P10"/>
    <mergeCell ref="A12:P12"/>
    <mergeCell ref="A13:A14"/>
    <mergeCell ref="B13:B14"/>
    <mergeCell ref="C13:C14"/>
    <mergeCell ref="D13:D14"/>
    <mergeCell ref="E13:E14"/>
    <mergeCell ref="F13:F14"/>
    <mergeCell ref="G13:I13"/>
    <mergeCell ref="J13:J14"/>
    <mergeCell ref="K13:K14"/>
    <mergeCell ref="L13:L14"/>
    <mergeCell ref="M13:M14"/>
    <mergeCell ref="N13:N14"/>
    <mergeCell ref="O13:O14"/>
    <mergeCell ref="P13:P14"/>
    <mergeCell ref="A36:P36"/>
    <mergeCell ref="A38:D38"/>
    <mergeCell ref="F38:I38"/>
    <mergeCell ref="K38:P38"/>
    <mergeCell ref="A39:D39"/>
    <mergeCell ref="F39:I39"/>
    <mergeCell ref="K39:P39"/>
    <mergeCell ref="A41:P41"/>
    <mergeCell ref="A43:P43"/>
    <mergeCell ref="B44:G44"/>
    <mergeCell ref="J44:O44"/>
    <mergeCell ref="B45:G45"/>
    <mergeCell ref="J45:O45"/>
  </mergeCells>
  <conditionalFormatting sqref="N15:N34">
    <cfRule type="cellIs" priority="2" operator="equal" aboveAverage="0" equalAverage="0" bottom="0" percent="0" rank="0" text="" dxfId="0">
      <formula>"überfällig"</formula>
    </cfRule>
    <cfRule type="cellIs" priority="3" operator="equal" aboveAverage="0" equalAverage="0" bottom="0" percent="0" rank="0" text="" dxfId="1">
      <formula>"bald fällig"</formula>
    </cfRule>
    <cfRule type="cellIs" priority="4" operator="equal" aboveAverage="0" equalAverage="0" bottom="0" percent="0" rank="0" text="" dxfId="2">
      <formula>"OK"</formula>
    </cfRule>
  </conditionalFormatting>
  <conditionalFormatting sqref="O15:O34">
    <cfRule type="cellIs" priority="5" operator="equal" aboveAverage="0" equalAverage="0" bottom="0" percent="0" rank="0" text="" dxfId="0">
      <formula>"nicht bestanden"</formula>
    </cfRule>
    <cfRule type="cellIs" priority="6" operator="equal" aboveAverage="0" equalAverage="0" bottom="0" percent="0" rank="0" text="" dxfId="1">
      <formula>"bestanden mit Mangel"</formula>
    </cfRule>
    <cfRule type="cellIs" priority="7" operator="equal" aboveAverage="0" equalAverage="0" bottom="0" percent="0" rank="0" text="" dxfId="2">
      <formula>"bestanden"</formula>
    </cfRule>
  </conditionalFormatting>
  <conditionalFormatting sqref="J15:J34">
    <cfRule type="cellIs" priority="8" operator="equal" aboveAverage="0" equalAverage="0" bottom="0" percent="0" rank="0" text="" dxfId="0">
      <formula>"Grenzwert überschr."</formula>
    </cfRule>
    <cfRule type="cellIs" priority="9" operator="equal" aboveAverage="0" equalAverage="0" bottom="0" percent="0" rank="0" text="" dxfId="2">
      <formula>"i.O."</formula>
    </cfRule>
  </conditionalFormatting>
  <dataValidations count="4">
    <dataValidation allowBlank="true" error="Schutzklasse I, II oder III wählen." errorStyle="stop" operator="between" showDropDown="false" showErrorMessage="false" showInputMessage="false" sqref="E15:E34" type="list">
      <formula1>"I,II,III"</formula1>
      <formula2>0</formula2>
    </dataValidation>
    <dataValidation allowBlank="true" errorStyle="stop" operator="between" showDropDown="false" showErrorMessage="false" showInputMessage="false" sqref="F15:F34" type="list">
      <formula1>"Sichtprüfung,Sicht- + Messprüfung,Sicht- + Mess- + Funktionsprüfung"</formula1>
      <formula2>0</formula2>
    </dataValidation>
    <dataValidation allowBlank="true" error="Ergebnis aus der Liste wählen." errorStyle="stop" operator="between" showDropDown="false" showErrorMessage="false" showInputMessage="false" sqref="O15:O34" type="list">
      <formula1>"bestanden,bestanden mit Mangel,nicht bestanden"</formula1>
      <formula2>0</formula2>
    </dataValidation>
    <dataValidation allowBlank="true" error="Frist in Monaten (1–60)." errorStyle="stop" operator="between" showDropDown="false" showErrorMessage="false" showInputMessage="false" sqref="L15:L34" type="whole">
      <formula1>1</formula1>
      <formula2>60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23"/>
    <col collapsed="false" customWidth="true" hidden="false" outlineLevel="0" max="4" min="4" style="0" width="48"/>
    <col collapsed="false" customWidth="true" hidden="false" outlineLevel="0" max="5" min="5" style="0" width="3"/>
  </cols>
  <sheetData>
    <row r="1" customFormat="false" ht="30" hidden="false" customHeight="true" outlineLevel="0" collapsed="false">
      <c r="B1" s="45" t="s">
        <v>78</v>
      </c>
      <c r="C1" s="45"/>
      <c r="D1" s="45"/>
    </row>
    <row r="2" customFormat="false" ht="18" hidden="false" customHeight="true" outlineLevel="0" collapsed="false">
      <c r="B2" s="46" t="s">
        <v>79</v>
      </c>
      <c r="C2" s="46"/>
      <c r="D2" s="46"/>
    </row>
    <row r="4" customFormat="false" ht="15" hidden="false" customHeight="false" outlineLevel="0" collapsed="false">
      <c r="B4" s="47" t="s">
        <v>80</v>
      </c>
      <c r="C4" s="47"/>
      <c r="D4" s="47"/>
    </row>
    <row r="5" customFormat="false" ht="19.5" hidden="false" customHeight="true" outlineLevel="0" collapsed="false">
      <c r="B5" s="48" t="s">
        <v>81</v>
      </c>
      <c r="C5" s="48" t="s">
        <v>82</v>
      </c>
      <c r="D5" s="48" t="s">
        <v>83</v>
      </c>
    </row>
    <row r="6" customFormat="false" ht="25.5" hidden="false" customHeight="true" outlineLevel="0" collapsed="false">
      <c r="B6" s="49" t="s">
        <v>84</v>
      </c>
      <c r="C6" s="50" t="s">
        <v>85</v>
      </c>
      <c r="D6" s="51" t="s">
        <v>86</v>
      </c>
    </row>
    <row r="7" customFormat="false" ht="25.5" hidden="false" customHeight="true" outlineLevel="0" collapsed="false">
      <c r="B7" s="52" t="s">
        <v>87</v>
      </c>
      <c r="C7" s="53" t="s">
        <v>88</v>
      </c>
      <c r="D7" s="54" t="s">
        <v>89</v>
      </c>
    </row>
    <row r="8" customFormat="false" ht="25.5" hidden="false" customHeight="true" outlineLevel="0" collapsed="false">
      <c r="B8" s="49" t="s">
        <v>90</v>
      </c>
      <c r="C8" s="50" t="s">
        <v>91</v>
      </c>
      <c r="D8" s="51" t="s">
        <v>92</v>
      </c>
    </row>
    <row r="9" customFormat="false" ht="25.5" hidden="false" customHeight="true" outlineLevel="0" collapsed="false">
      <c r="B9" s="52" t="s">
        <v>93</v>
      </c>
      <c r="C9" s="53" t="s">
        <v>94</v>
      </c>
      <c r="D9" s="54" t="s">
        <v>95</v>
      </c>
    </row>
    <row r="10" customFormat="false" ht="25.5" hidden="false" customHeight="true" outlineLevel="0" collapsed="false">
      <c r="B10" s="49" t="s">
        <v>96</v>
      </c>
      <c r="C10" s="50" t="s">
        <v>97</v>
      </c>
      <c r="D10" s="51" t="s">
        <v>98</v>
      </c>
    </row>
    <row r="11" customFormat="false" ht="25.5" hidden="false" customHeight="true" outlineLevel="0" collapsed="false">
      <c r="B11" s="52" t="s">
        <v>99</v>
      </c>
      <c r="C11" s="53" t="s">
        <v>100</v>
      </c>
      <c r="D11" s="54" t="s">
        <v>101</v>
      </c>
    </row>
    <row r="13" customFormat="false" ht="15" hidden="false" customHeight="false" outlineLevel="0" collapsed="false">
      <c r="B13" s="47" t="s">
        <v>102</v>
      </c>
      <c r="C13" s="47"/>
      <c r="D13" s="47"/>
    </row>
    <row r="14" customFormat="false" ht="19.5" hidden="false" customHeight="true" outlineLevel="0" collapsed="false">
      <c r="B14" s="48" t="s">
        <v>103</v>
      </c>
      <c r="C14" s="48" t="s">
        <v>104</v>
      </c>
      <c r="D14" s="48" t="s">
        <v>105</v>
      </c>
    </row>
    <row r="15" customFormat="false" ht="25.5" hidden="false" customHeight="true" outlineLevel="0" collapsed="false">
      <c r="B15" s="49" t="s">
        <v>106</v>
      </c>
      <c r="C15" s="50" t="s">
        <v>107</v>
      </c>
      <c r="D15" s="51" t="s">
        <v>108</v>
      </c>
    </row>
    <row r="16" customFormat="false" ht="25.5" hidden="false" customHeight="true" outlineLevel="0" collapsed="false">
      <c r="B16" s="52" t="s">
        <v>109</v>
      </c>
      <c r="C16" s="53" t="s">
        <v>110</v>
      </c>
      <c r="D16" s="54" t="s">
        <v>111</v>
      </c>
    </row>
    <row r="17" customFormat="false" ht="25.5" hidden="false" customHeight="true" outlineLevel="0" collapsed="false">
      <c r="B17" s="49" t="s">
        <v>112</v>
      </c>
      <c r="C17" s="50" t="s">
        <v>113</v>
      </c>
      <c r="D17" s="51" t="s">
        <v>114</v>
      </c>
    </row>
    <row r="19" customFormat="false" ht="15" hidden="false" customHeight="false" outlineLevel="0" collapsed="false">
      <c r="B19" s="47" t="s">
        <v>115</v>
      </c>
      <c r="C19" s="47"/>
      <c r="D19" s="47"/>
    </row>
    <row r="20" customFormat="false" ht="19.5" hidden="false" customHeight="true" outlineLevel="0" collapsed="false">
      <c r="B20" s="48" t="s">
        <v>27</v>
      </c>
      <c r="C20" s="48" t="s">
        <v>116</v>
      </c>
      <c r="D20" s="48" t="s">
        <v>117</v>
      </c>
    </row>
    <row r="21" customFormat="false" ht="25.5" hidden="false" customHeight="true" outlineLevel="0" collapsed="false">
      <c r="B21" s="49" t="s">
        <v>118</v>
      </c>
      <c r="C21" s="50" t="s">
        <v>119</v>
      </c>
      <c r="D21" s="51" t="s">
        <v>120</v>
      </c>
    </row>
    <row r="22" customFormat="false" ht="25.5" hidden="false" customHeight="true" outlineLevel="0" collapsed="false">
      <c r="B22" s="52" t="s">
        <v>121</v>
      </c>
      <c r="C22" s="53" t="s">
        <v>122</v>
      </c>
      <c r="D22" s="54" t="s">
        <v>123</v>
      </c>
    </row>
    <row r="23" customFormat="false" ht="25.5" hidden="false" customHeight="true" outlineLevel="0" collapsed="false">
      <c r="B23" s="49" t="s">
        <v>124</v>
      </c>
      <c r="C23" s="50" t="s">
        <v>125</v>
      </c>
      <c r="D23" s="51" t="s">
        <v>126</v>
      </c>
    </row>
    <row r="25" customFormat="false" ht="15" hidden="false" customHeight="false" outlineLevel="0" collapsed="false">
      <c r="B25" s="47" t="s">
        <v>127</v>
      </c>
      <c r="C25" s="47"/>
      <c r="D25" s="47"/>
    </row>
    <row r="26" customFormat="false" ht="19.5" hidden="false" customHeight="true" outlineLevel="0" collapsed="false">
      <c r="B26" s="48" t="s">
        <v>128</v>
      </c>
      <c r="C26" s="48" t="s">
        <v>129</v>
      </c>
      <c r="D26" s="48" t="s">
        <v>83</v>
      </c>
    </row>
    <row r="27" customFormat="false" ht="25.5" hidden="false" customHeight="true" outlineLevel="0" collapsed="false">
      <c r="B27" s="49" t="s">
        <v>130</v>
      </c>
      <c r="C27" s="50" t="s">
        <v>131</v>
      </c>
      <c r="D27" s="51" t="s">
        <v>132</v>
      </c>
    </row>
    <row r="28" customFormat="false" ht="25.5" hidden="false" customHeight="true" outlineLevel="0" collapsed="false">
      <c r="B28" s="52" t="s">
        <v>133</v>
      </c>
      <c r="C28" s="53" t="s">
        <v>134</v>
      </c>
      <c r="D28" s="54" t="s">
        <v>135</v>
      </c>
    </row>
    <row r="29" customFormat="false" ht="25.5" hidden="false" customHeight="true" outlineLevel="0" collapsed="false">
      <c r="B29" s="49" t="s">
        <v>136</v>
      </c>
      <c r="C29" s="50" t="s">
        <v>137</v>
      </c>
      <c r="D29" s="51" t="s">
        <v>138</v>
      </c>
    </row>
    <row r="30" customFormat="false" ht="25.5" hidden="false" customHeight="true" outlineLevel="0" collapsed="false">
      <c r="B30" s="52" t="s">
        <v>139</v>
      </c>
      <c r="C30" s="53" t="s">
        <v>140</v>
      </c>
      <c r="D30" s="54" t="s">
        <v>141</v>
      </c>
    </row>
    <row r="32" customFormat="false" ht="15" hidden="false" customHeight="false" outlineLevel="0" collapsed="false">
      <c r="B32" s="47" t="s">
        <v>142</v>
      </c>
      <c r="C32" s="47"/>
      <c r="D32" s="47"/>
    </row>
    <row r="33" customFormat="false" ht="19.5" hidden="false" customHeight="true" outlineLevel="0" collapsed="false">
      <c r="B33" s="48" t="s">
        <v>143</v>
      </c>
      <c r="C33" s="48" t="s">
        <v>144</v>
      </c>
      <c r="D33" s="48" t="s">
        <v>145</v>
      </c>
    </row>
    <row r="34" customFormat="false" ht="25.5" hidden="false" customHeight="true" outlineLevel="0" collapsed="false">
      <c r="B34" s="49" t="s">
        <v>23</v>
      </c>
      <c r="C34" s="50" t="s">
        <v>146</v>
      </c>
      <c r="D34" s="51" t="s">
        <v>56</v>
      </c>
    </row>
    <row r="35" customFormat="false" ht="25.5" hidden="false" customHeight="true" outlineLevel="0" collapsed="false">
      <c r="B35" s="52" t="s">
        <v>24</v>
      </c>
      <c r="C35" s="53" t="s">
        <v>147</v>
      </c>
      <c r="D35" s="54" t="s">
        <v>57</v>
      </c>
    </row>
    <row r="36" customFormat="false" ht="25.5" hidden="false" customHeight="true" outlineLevel="0" collapsed="false">
      <c r="B36" s="49" t="s">
        <v>148</v>
      </c>
      <c r="C36" s="50" t="s">
        <v>149</v>
      </c>
      <c r="D36" s="51" t="s">
        <v>150</v>
      </c>
    </row>
    <row r="37" customFormat="false" ht="25.5" hidden="false" customHeight="true" outlineLevel="0" collapsed="false">
      <c r="B37" s="52" t="s">
        <v>34</v>
      </c>
      <c r="C37" s="53" t="s">
        <v>151</v>
      </c>
      <c r="D37" s="54" t="s">
        <v>152</v>
      </c>
    </row>
    <row r="38" customFormat="false" ht="25.5" hidden="false" customHeight="true" outlineLevel="0" collapsed="false">
      <c r="B38" s="49" t="s">
        <v>32</v>
      </c>
      <c r="C38" s="50" t="s">
        <v>153</v>
      </c>
      <c r="D38" s="51" t="s">
        <v>154</v>
      </c>
    </row>
    <row r="40" customFormat="false" ht="15" hidden="false" customHeight="false" outlineLevel="0" collapsed="false">
      <c r="B40" s="47" t="s">
        <v>155</v>
      </c>
      <c r="C40" s="47"/>
      <c r="D40" s="47"/>
    </row>
    <row r="41" customFormat="false" ht="19.5" hidden="false" customHeight="true" outlineLevel="0" collapsed="false">
      <c r="B41" s="55" t="s">
        <v>156</v>
      </c>
      <c r="C41" s="55"/>
      <c r="D41" s="55"/>
    </row>
    <row r="42" customFormat="false" ht="19.5" hidden="false" customHeight="true" outlineLevel="0" collapsed="false">
      <c r="B42" s="56" t="s">
        <v>157</v>
      </c>
      <c r="C42" s="56"/>
      <c r="D42" s="56"/>
    </row>
    <row r="43" customFormat="false" ht="19.5" hidden="false" customHeight="true" outlineLevel="0" collapsed="false">
      <c r="B43" s="55" t="s">
        <v>158</v>
      </c>
      <c r="C43" s="55"/>
      <c r="D43" s="55"/>
    </row>
    <row r="44" customFormat="false" ht="19.5" hidden="false" customHeight="true" outlineLevel="0" collapsed="false">
      <c r="B44" s="56" t="s">
        <v>159</v>
      </c>
      <c r="C44" s="56"/>
      <c r="D44" s="56"/>
    </row>
    <row r="45" customFormat="false" ht="19.5" hidden="false" customHeight="true" outlineLevel="0" collapsed="false">
      <c r="B45" s="55" t="s">
        <v>160</v>
      </c>
      <c r="C45" s="55"/>
      <c r="D45" s="55"/>
    </row>
  </sheetData>
  <mergeCells count="13">
    <mergeCell ref="B1:D1"/>
    <mergeCell ref="B2:D2"/>
    <mergeCell ref="B4:D4"/>
    <mergeCell ref="B13:D13"/>
    <mergeCell ref="B19:D19"/>
    <mergeCell ref="B25:D25"/>
    <mergeCell ref="B32:D32"/>
    <mergeCell ref="B40:D40"/>
    <mergeCell ref="B41:D41"/>
    <mergeCell ref="B42:D42"/>
    <mergeCell ref="B43:D43"/>
    <mergeCell ref="B44:D44"/>
    <mergeCell ref="B45:D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2026-09-02T06:49:45Z</dcterms:created>
  <dc:creator>openpyxl</dc:creator>
  <dc:description/>
  <dc:language>en-US</dc:language>
  <cp:lastModifiedBy/>
  <dcterms:modified xsi:type="dcterms:W3CDTF">2026-09-02T06:49:45Z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