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365443E5-2542-4890-8025-705D496836A0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Leistungsverzeichnis" sheetId="2" r:id="rId2"/>
    <sheet name="Abschlagsrechnungen" sheetId="3" r:id="rId3"/>
    <sheet name="Schlussrechnung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3" l="1"/>
  <c r="E14" i="3"/>
  <c r="F13" i="3"/>
  <c r="E13" i="3"/>
  <c r="E12" i="3"/>
  <c r="F9" i="3"/>
  <c r="G9" i="3" s="1"/>
  <c r="G13" i="3" s="1"/>
  <c r="F8" i="3"/>
  <c r="G8" i="3" s="1"/>
  <c r="F7" i="3"/>
  <c r="G7" i="3" s="1"/>
  <c r="G6" i="3"/>
  <c r="F6" i="3"/>
  <c r="F5" i="3"/>
  <c r="G5" i="3" s="1"/>
  <c r="I53" i="2"/>
  <c r="I54" i="2" s="1"/>
  <c r="C12" i="4" s="1"/>
  <c r="G53" i="2"/>
  <c r="I52" i="2"/>
  <c r="G52" i="2"/>
  <c r="G54" i="2" s="1"/>
  <c r="I6" i="1" s="1"/>
  <c r="I45" i="2"/>
  <c r="J45" i="2" s="1"/>
  <c r="K45" i="2" s="1"/>
  <c r="G45" i="2"/>
  <c r="G46" i="2" s="1"/>
  <c r="I44" i="2"/>
  <c r="J44" i="2" s="1"/>
  <c r="G44" i="2"/>
  <c r="I41" i="2"/>
  <c r="J41" i="2" s="1"/>
  <c r="K41" i="2" s="1"/>
  <c r="G41" i="2"/>
  <c r="I40" i="2"/>
  <c r="J40" i="2" s="1"/>
  <c r="G40" i="2"/>
  <c r="G42" i="2" s="1"/>
  <c r="I38" i="2"/>
  <c r="G38" i="2"/>
  <c r="I37" i="2"/>
  <c r="J37" i="2" s="1"/>
  <c r="K37" i="2" s="1"/>
  <c r="G37" i="2"/>
  <c r="I36" i="2"/>
  <c r="G36" i="2"/>
  <c r="J36" i="2" s="1"/>
  <c r="I33" i="2"/>
  <c r="J33" i="2" s="1"/>
  <c r="K33" i="2" s="1"/>
  <c r="G33" i="2"/>
  <c r="I32" i="2"/>
  <c r="J32" i="2" s="1"/>
  <c r="G32" i="2"/>
  <c r="G34" i="2" s="1"/>
  <c r="I29" i="2"/>
  <c r="G29" i="2"/>
  <c r="J29" i="2" s="1"/>
  <c r="K29" i="2" s="1"/>
  <c r="I28" i="2"/>
  <c r="J28" i="2" s="1"/>
  <c r="K28" i="2" s="1"/>
  <c r="G28" i="2"/>
  <c r="I27" i="2"/>
  <c r="J27" i="2" s="1"/>
  <c r="G27" i="2"/>
  <c r="G30" i="2" s="1"/>
  <c r="I25" i="2"/>
  <c r="G25" i="2"/>
  <c r="I24" i="2"/>
  <c r="J24" i="2" s="1"/>
  <c r="K24" i="2" s="1"/>
  <c r="G24" i="2"/>
  <c r="I23" i="2"/>
  <c r="G23" i="2"/>
  <c r="J23" i="2" s="1"/>
  <c r="K23" i="2" s="1"/>
  <c r="I22" i="2"/>
  <c r="J22" i="2" s="1"/>
  <c r="G22" i="2"/>
  <c r="I19" i="2"/>
  <c r="I20" i="2" s="1"/>
  <c r="G19" i="2"/>
  <c r="G20" i="2" s="1"/>
  <c r="I18" i="2"/>
  <c r="J18" i="2" s="1"/>
  <c r="K18" i="2" s="1"/>
  <c r="G18" i="2"/>
  <c r="I17" i="2"/>
  <c r="G17" i="2"/>
  <c r="J17" i="2" s="1"/>
  <c r="I14" i="2"/>
  <c r="J14" i="2" s="1"/>
  <c r="K14" i="2" s="1"/>
  <c r="G14" i="2"/>
  <c r="I13" i="2"/>
  <c r="J13" i="2" s="1"/>
  <c r="K13" i="2" s="1"/>
  <c r="G13" i="2"/>
  <c r="I12" i="2"/>
  <c r="J12" i="2" s="1"/>
  <c r="K12" i="2" s="1"/>
  <c r="G12" i="2"/>
  <c r="I11" i="2"/>
  <c r="G11" i="2"/>
  <c r="G15" i="2" s="1"/>
  <c r="I8" i="2"/>
  <c r="J8" i="2" s="1"/>
  <c r="K8" i="2" s="1"/>
  <c r="G8" i="2"/>
  <c r="I7" i="2"/>
  <c r="I9" i="2" s="1"/>
  <c r="G7" i="2"/>
  <c r="I6" i="2"/>
  <c r="J6" i="2" s="1"/>
  <c r="G6" i="2"/>
  <c r="G9" i="2" s="1"/>
  <c r="G14" i="3" l="1"/>
  <c r="C22" i="4" s="1"/>
  <c r="G12" i="3"/>
  <c r="I14" i="1" s="1"/>
  <c r="K17" i="2"/>
  <c r="J34" i="2"/>
  <c r="K34" i="2" s="1"/>
  <c r="K32" i="2"/>
  <c r="J9" i="2"/>
  <c r="K6" i="2"/>
  <c r="K27" i="2"/>
  <c r="J30" i="2"/>
  <c r="K30" i="2" s="1"/>
  <c r="J46" i="2"/>
  <c r="K46" i="2" s="1"/>
  <c r="K44" i="2"/>
  <c r="K40" i="2"/>
  <c r="J42" i="2"/>
  <c r="K42" i="2" s="1"/>
  <c r="J38" i="2"/>
  <c r="K38" i="2" s="1"/>
  <c r="K36" i="2"/>
  <c r="G48" i="2"/>
  <c r="J25" i="2"/>
  <c r="K25" i="2" s="1"/>
  <c r="K22" i="2"/>
  <c r="I48" i="2"/>
  <c r="J19" i="2"/>
  <c r="K19" i="2" s="1"/>
  <c r="I15" i="2"/>
  <c r="I42" i="2"/>
  <c r="I46" i="2"/>
  <c r="I34" i="2"/>
  <c r="J52" i="2"/>
  <c r="J7" i="2"/>
  <c r="K7" i="2" s="1"/>
  <c r="J11" i="2"/>
  <c r="I30" i="2"/>
  <c r="J53" i="2"/>
  <c r="F12" i="3"/>
  <c r="J15" i="2" l="1"/>
  <c r="K15" i="2" s="1"/>
  <c r="K11" i="2"/>
  <c r="J54" i="2"/>
  <c r="K54" i="2" s="1"/>
  <c r="J20" i="2"/>
  <c r="K20" i="2" s="1"/>
  <c r="C11" i="4"/>
  <c r="C14" i="4" s="1"/>
  <c r="I58" i="2"/>
  <c r="G58" i="2"/>
  <c r="G10" i="1" s="1"/>
  <c r="G6" i="1"/>
  <c r="K9" i="2"/>
  <c r="J48" i="2"/>
  <c r="G14" i="1" l="1"/>
  <c r="I10" i="1"/>
  <c r="K48" i="2"/>
  <c r="J58" i="2"/>
  <c r="K58" i="2" s="1"/>
  <c r="C23" i="4"/>
  <c r="C17" i="4"/>
  <c r="C19" i="4"/>
  <c r="C25" i="4" l="1"/>
</calcChain>
</file>

<file path=xl/sharedStrings.xml><?xml version="1.0" encoding="utf-8"?>
<sst xmlns="http://schemas.openxmlformats.org/spreadsheetml/2006/main" count="264" uniqueCount="229">
  <si>
    <t>BAUABRECHNUNG</t>
  </si>
  <si>
    <t>Projekt: Umbau und Modernisierung Bürogebäude  │  Nr. BV-2026-047  │  Stand: 09.10.2026</t>
  </si>
  <si>
    <t>PROJEKTINFORMATIONEN</t>
  </si>
  <si>
    <t>PROJEKTKENNZAHLEN</t>
  </si>
  <si>
    <t>Bauvorhaben</t>
  </si>
  <si>
    <t>Umbau und Modernisierung Bürogebäude</t>
  </si>
  <si>
    <t>Vertragsvolumen (netto)</t>
  </si>
  <si>
    <t>Genehmigte Nachträge</t>
  </si>
  <si>
    <t>Auftragsnummer</t>
  </si>
  <si>
    <t>BV-2026-047</t>
  </si>
  <si>
    <t>Auftraggeber</t>
  </si>
  <si>
    <t>Meridian Immobilien GmbH</t>
  </si>
  <si>
    <t>Vereinbarte Auftragssumme</t>
  </si>
  <si>
    <t>Zusätzlich beauftragt</t>
  </si>
  <si>
    <t>Projektnummer AG</t>
  </si>
  <si>
    <t>P-2026-105</t>
  </si>
  <si>
    <t>Auftragnehmer</t>
  </si>
  <si>
    <t>Steinbauer &amp; Partner GmbH</t>
  </si>
  <si>
    <t>Gesamtauftrag (netto)</t>
  </si>
  <si>
    <t>Erbrachte Leistungen (netto)</t>
  </si>
  <si>
    <t>Bauleitung</t>
  </si>
  <si>
    <t>Thomas Wegener</t>
  </si>
  <si>
    <t>Auftragserteilung</t>
  </si>
  <si>
    <t>15.03.2026</t>
  </si>
  <si>
    <t>inkl. gen. Nachträge</t>
  </si>
  <si>
    <t>Ist-Leistungen gesamt</t>
  </si>
  <si>
    <t>Baubeginn (geplant)</t>
  </si>
  <si>
    <t>01.04.2026</t>
  </si>
  <si>
    <t>Bauende (geplant)</t>
  </si>
  <si>
    <t>30.11.2026</t>
  </si>
  <si>
    <t>Abrechnungsfortschritt</t>
  </si>
  <si>
    <t>Abschläge bezahlt (brutto)</t>
  </si>
  <si>
    <t>Bauende (voraussichtl.)</t>
  </si>
  <si>
    <t>15.12.2026</t>
  </si>
  <si>
    <t>Stand der Abrechnung</t>
  </si>
  <si>
    <t>09.10.2026</t>
  </si>
  <si>
    <t>Ist / Soll</t>
  </si>
  <si>
    <t>Alle bezahlten Abschläge</t>
  </si>
  <si>
    <t>LEGENDE</t>
  </si>
  <si>
    <t>🟡 Gelb hinterlegt</t>
  </si>
  <si>
    <t>→ Eingabefelder (bitte anpassen)</t>
  </si>
  <si>
    <t>🟢 Grün (Abw.)</t>
  </si>
  <si>
    <t>→ Kosten unterschritten (positiv)</t>
  </si>
  <si>
    <t>🔴 Rot (Abw.)</t>
  </si>
  <si>
    <t>→ Kostenüberschreitung (negativ)</t>
  </si>
  <si>
    <t>pau.</t>
  </si>
  <si>
    <t>→ Pauschal (Einheit für Pauschalpreise)</t>
  </si>
  <si>
    <t>LEISTUNGSVERZEICHNIS UND BAUABRECHNUNG</t>
  </si>
  <si>
    <t>Projekt: Umbau und Modernisierung Bürogebäude  │  Auftragsnummer: BV-2026-047  │  Stand: 09.10.2026</t>
  </si>
  <si>
    <t>Pos.-Nr.</t>
  </si>
  <si>
    <t>Gewerk</t>
  </si>
  <si>
    <t>Leistungsbeschreibung</t>
  </si>
  <si>
    <t>Einheit</t>
  </si>
  <si>
    <t>Vertr.-
Menge</t>
  </si>
  <si>
    <t>Einheits-
preis (€)</t>
  </si>
  <si>
    <t>Vertrags-
betrag (€)</t>
  </si>
  <si>
    <t>Ist-
Menge</t>
  </si>
  <si>
    <t>Ist-
Betrag (€)</t>
  </si>
  <si>
    <t>Abweichung
(€)</t>
  </si>
  <si>
    <t>Abw.
(%)</t>
  </si>
  <si>
    <t>01</t>
  </si>
  <si>
    <t>01 · ERDARBEITEN</t>
  </si>
  <si>
    <t>01.01</t>
  </si>
  <si>
    <t>Erdaushub und Bodenarbeiten, Boden Kl. 3–4</t>
  </si>
  <si>
    <t>m³</t>
  </si>
  <si>
    <t>01.02</t>
  </si>
  <si>
    <t>Bodenverdichtung und Planum herstellen</t>
  </si>
  <si>
    <t>m²</t>
  </si>
  <si>
    <t>01.03</t>
  </si>
  <si>
    <t>Drainagearbeiten, Rohr DN 150 inkl. Bettungsmaterial</t>
  </si>
  <si>
    <t>m</t>
  </si>
  <si>
    <t>Zwischensumme: 01 · ERDARBEITEN</t>
  </si>
  <si>
    <t>02</t>
  </si>
  <si>
    <t>02 · ROHBAUARBEITEN</t>
  </si>
  <si>
    <t>02.01</t>
  </si>
  <si>
    <t>Stahlbetonarbeiten Fundamentplatte C25/30, inkl. Schalung</t>
  </si>
  <si>
    <t>02.02</t>
  </si>
  <si>
    <t>Außenmauerwerk 24 cm Kalksandstein, inkl. Mörtel</t>
  </si>
  <si>
    <t>02.03</t>
  </si>
  <si>
    <t>Innenmauerwerk 11,5 cm, Trennwände</t>
  </si>
  <si>
    <t>02.04</t>
  </si>
  <si>
    <t>Stahlbetondecken, inkl. Schalung und Rüstung</t>
  </si>
  <si>
    <t>Zwischensumme: 02 · ROHBAUARBEITEN</t>
  </si>
  <si>
    <t>03</t>
  </si>
  <si>
    <t>03 · DACHARBEITEN</t>
  </si>
  <si>
    <t>03.01</t>
  </si>
  <si>
    <t>Dachstuhl Holzkonstruktion, Nadelholz KH SI</t>
  </si>
  <si>
    <t>03.02</t>
  </si>
  <si>
    <t>Dacheindeckung Ton-Dachziegel inkl. Unterspannbahn</t>
  </si>
  <si>
    <t>03.03</t>
  </si>
  <si>
    <t>Dachdämmung WLS 035, Aufsparrendämmung 18 cm</t>
  </si>
  <si>
    <t>Zwischensumme: 03 · DACHARBEITEN</t>
  </si>
  <si>
    <t>04</t>
  </si>
  <si>
    <t>04 · FENSTER UND TÜREN</t>
  </si>
  <si>
    <t>04.01</t>
  </si>
  <si>
    <t>Kunststoff-Fenster 3-fach-WSV, RAL 9016, inkl. Montage</t>
  </si>
  <si>
    <t>04.02</t>
  </si>
  <si>
    <t>Haustür Aluminium, Sicherheitsklasse RC2, RAL 7016</t>
  </si>
  <si>
    <t>Stk</t>
  </si>
  <si>
    <t>04.03</t>
  </si>
  <si>
    <t>Innentüren Holz vollbündig, inkl. Zargen und Beschläge</t>
  </si>
  <si>
    <t>Zwischensumme: 04 · FENSTER UND TÜREN</t>
  </si>
  <si>
    <t>05</t>
  </si>
  <si>
    <t>05 · PUTZARBEITEN</t>
  </si>
  <si>
    <t>05.01</t>
  </si>
  <si>
    <t>Unterputz Kalk-Zement, 15 mm, maschinell aufgetragen</t>
  </si>
  <si>
    <t>05.02</t>
  </si>
  <si>
    <t>Oberputz Kalk, geglättet, 2 mm</t>
  </si>
  <si>
    <t>05.03</t>
  </si>
  <si>
    <t>Deckenputz Kalk-Zement, maschinell</t>
  </si>
  <si>
    <t>Zwischensumme: 05 · PUTZARBEITEN</t>
  </si>
  <si>
    <t>06</t>
  </si>
  <si>
    <t>06 · MALERARBEITEN</t>
  </si>
  <si>
    <t>06.01</t>
  </si>
  <si>
    <t>Wandanstrich 2× Dispersionsfarbe, weiß, inkl. Grundierung</t>
  </si>
  <si>
    <t>06.02</t>
  </si>
  <si>
    <t>Deckenanstrich 2× Dispersionsfarbe, weiß</t>
  </si>
  <si>
    <t>Zwischensumme: 06 · MALERARBEITEN</t>
  </si>
  <si>
    <t>07</t>
  </si>
  <si>
    <t>07 · ELEKTROINSTALLATION</t>
  </si>
  <si>
    <t>07.01</t>
  </si>
  <si>
    <t>Elektroinstallation nach DIN VDE, Verteilung und Leitungen</t>
  </si>
  <si>
    <t>07.02</t>
  </si>
  <si>
    <t>LED-Beleuchtungsanlage, komplett inkl. Notbeleuchtung</t>
  </si>
  <si>
    <t>Zwischensumme: 07 · ELEKTROINSTALLATION</t>
  </si>
  <si>
    <t>08</t>
  </si>
  <si>
    <t>08 · SANITÄR / HLS</t>
  </si>
  <si>
    <t>08.01</t>
  </si>
  <si>
    <t>Sanitärinstallation inkl. Armaturen und Sanitärobjekte</t>
  </si>
  <si>
    <t>08.02</t>
  </si>
  <si>
    <t>Heizungsanlage Wärmepumpe Luft-Wasser, inkl. Heizkörper</t>
  </si>
  <si>
    <t>Zwischensumme: 08 · SANITÄR / HLS</t>
  </si>
  <si>
    <t>09</t>
  </si>
  <si>
    <t>09 · AUSSENANLAGEN</t>
  </si>
  <si>
    <t>09.01</t>
  </si>
  <si>
    <t>Terrassenpflaster Betonstein 40×40×8 cm, inkl. Bettung</t>
  </si>
  <si>
    <t>09.02</t>
  </si>
  <si>
    <t>Bepflanzung und Raseneinsaat</t>
  </si>
  <si>
    <t>Zwischensumme: 09 · AUSSENANLAGEN</t>
  </si>
  <si>
    <t>SUMME VERTRAGSLEISTUNGEN (netto)</t>
  </si>
  <si>
    <t>NACHTRÄGE (Änderungsanordnungen)</t>
  </si>
  <si>
    <t>Beschreibung der Änderungsanordnung</t>
  </si>
  <si>
    <t>Einh.</t>
  </si>
  <si>
    <t>Menge</t>
  </si>
  <si>
    <t>EP (€)</t>
  </si>
  <si>
    <t>Betrag (€)</t>
  </si>
  <si>
    <t>Ist-Menge</t>
  </si>
  <si>
    <t>Ist (€)</t>
  </si>
  <si>
    <t>Abw. (€)</t>
  </si>
  <si>
    <t>Status</t>
  </si>
  <si>
    <t>N-01</t>
  </si>
  <si>
    <t>Zusätzliche Stahlbewehrung infolge Bodengutachten</t>
  </si>
  <si>
    <t>genehmigt</t>
  </si>
  <si>
    <t>N-02</t>
  </si>
  <si>
    <t>Anpassung Fensterelement EG gemäß geänderter Planung</t>
  </si>
  <si>
    <t>Summe Nachträge genehmigt</t>
  </si>
  <si>
    <t>N-03</t>
  </si>
  <si>
    <t>Zusätzliche Elektrosteckdosen lt. Nutzerwunsch — in Prüfung: 680.00 € (noch nicht berücksichtigt)</t>
  </si>
  <si>
    <t>GESAMTAUFTRAG (netto) inkl. gen. Nachträge</t>
  </si>
  <si>
    <t>ABSCHLAGSRECHNUNGEN – ZAHLUNGSVERFOLGUNG</t>
  </si>
  <si>
    <t>Projekt: Umbau und Modernisierung Bürogebäude  │  Auftragsnummer: BV-2026-047</t>
  </si>
  <si>
    <t>Rech.-Nr.</t>
  </si>
  <si>
    <t>Datum</t>
  </si>
  <si>
    <t>Beschreibung</t>
  </si>
  <si>
    <t>Leistungs-
stand (%)</t>
  </si>
  <si>
    <t>Betrag
netto (€)</t>
  </si>
  <si>
    <t>MwSt.
19% (€)</t>
  </si>
  <si>
    <t>Betrag
brutto (€)</t>
  </si>
  <si>
    <t>Zahlungs-
datum</t>
  </si>
  <si>
    <t>AR-01</t>
  </si>
  <si>
    <t>30.04.2026</t>
  </si>
  <si>
    <t>1. Abschlagsrechnung – Erd- und Rohbauarbeiten</t>
  </si>
  <si>
    <t>12.05.2026</t>
  </si>
  <si>
    <t>bezahlt</t>
  </si>
  <si>
    <t>AR-02</t>
  </si>
  <si>
    <t>31.05.2026</t>
  </si>
  <si>
    <t>2. Abschlagsrechnung – Rohbau und Dacharbeiten</t>
  </si>
  <si>
    <t>14.06.2026</t>
  </si>
  <si>
    <t>AR-03</t>
  </si>
  <si>
    <t>30.06.2026</t>
  </si>
  <si>
    <t>3. Abschlagsrechnung – Innenausbau Beginn</t>
  </si>
  <si>
    <t>20.07.2026</t>
  </si>
  <si>
    <t>AR-04</t>
  </si>
  <si>
    <t>31.08.2026</t>
  </si>
  <si>
    <t>4. Abschlagsrechnung – Technische Gewerke</t>
  </si>
  <si>
    <t>19.09.2026</t>
  </si>
  <si>
    <t>AR-05</t>
  </si>
  <si>
    <t>30.09.2026</t>
  </si>
  <si>
    <t>5. Abschlagsrechnung – Fertigstellung Ausbau</t>
  </si>
  <si>
    <t>–</t>
  </si>
  <si>
    <t>offen</t>
  </si>
  <si>
    <t>ZUSAMMENFASSUNG</t>
  </si>
  <si>
    <t>Summe Abschläge bezahlt</t>
  </si>
  <si>
    <t>Summe Abschläge offen</t>
  </si>
  <si>
    <t>GESAMT ABSCHLAGSRECHNUNGEN</t>
  </si>
  <si>
    <t>ℹ  Alle Beträge verstehen sich zzgl. der gesetzlichen Mehrwertsteuer (19%). Zahlungsziel: 14 Tage netto.</t>
  </si>
  <si>
    <t>SCHLUSSRECHNUNG</t>
  </si>
  <si>
    <t>Projekt: Umbau und Modernisierung Bürogebäude</t>
  </si>
  <si>
    <t>Auftragsnummer:</t>
  </si>
  <si>
    <t>Auftraggeber:</t>
  </si>
  <si>
    <t>Auftragnehmer:</t>
  </si>
  <si>
    <t>Datum der Rechnung:</t>
  </si>
  <si>
    <t>Abrechnungszeitraum:</t>
  </si>
  <si>
    <t>01.04.2026 – 09.10.2026</t>
  </si>
  <si>
    <t>1 · VERTRAGSLEISTUNGEN UND NACHTRÄGE</t>
  </si>
  <si>
    <t>1.1</t>
  </si>
  <si>
    <t>Ausgeführte Vertragsleistungen (netto)</t>
  </si>
  <si>
    <t>1.2</t>
  </si>
  <si>
    <t>Genehmigte Nachträge (netto)</t>
  </si>
  <si>
    <t>(I)</t>
  </si>
  <si>
    <t>GESAMTLEISTUNG (netto)</t>
  </si>
  <si>
    <t>2 · MEHRWERTSTEUER</t>
  </si>
  <si>
    <t>2.1</t>
  </si>
  <si>
    <t>Mehrwertsteuer 19% auf Gesamtleistung (netto)</t>
  </si>
  <si>
    <t>(II)</t>
  </si>
  <si>
    <t>RECHNUNGSBETRAG BRUTTO</t>
  </si>
  <si>
    <t>3 · ABZÜGE</t>
  </si>
  <si>
    <t>3.1</t>
  </si>
  <si>
    <t>Abzügl. geleistete Abschlagszahlungen brutto</t>
  </si>
  <si>
    <t>3.2</t>
  </si>
  <si>
    <t>Abzügl. Sicherheitseinbehalt 5% (netto)</t>
  </si>
  <si>
    <t>(III)</t>
  </si>
  <si>
    <t>VERBLEIBENDE SCHLUSSZAHLUNG</t>
  </si>
  <si>
    <t>ℹ  HINWEISE</t>
  </si>
  <si>
    <t>•</t>
  </si>
  <si>
    <t>Der Sicherheitseinbehalt (5% der Gesamtleistung netto) wird nach Ablauf der Gewährleistungsfrist (gem. VOB/B §13: 4 Jahre) freigegeben.</t>
  </si>
  <si>
    <t>Alle Beträge verstehen sich in Euro (€). Maßgeblich ist die VOB/B in der jeweils gültigen Fassung.</t>
  </si>
  <si>
    <t>Die Rechnung gilt als anerkannt, sofern keine schriftliche Beanstandung innerhalb von 30 Tagen erfolgt.</t>
  </si>
  <si>
    <t>Zahlungsziel: 30 Tage nach Rechnungseingang gemäß § 16 VOB/B.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</si>
</sst>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.0%"/>
  </numFmts>
  <fonts count="43" x14ac:knownFonts="1">
    <font>
      <sz val="11"/>
      <color theme="1"/>
      <name val="Calibri"/>
      <family val="2"/>
      <charset val="1"/>
    </font>
    <font>
      <i/>
      <sz val="10"/>
      <color rgb="FFFBF0D8"/>
      <name val="Calibri"/>
      <charset val="1"/>
    </font>
    <font>
      <b/>
      <sz val="10"/>
      <color rgb="FF1A3A5C"/>
      <name val="Calibri"/>
      <charset val="1"/>
    </font>
    <font>
      <sz val="9.5"/>
      <color rgb="FF3D4F5F"/>
      <name val="Calibri"/>
      <charset val="1"/>
    </font>
    <font>
      <b/>
      <sz val="8.5"/>
      <color rgb="FFFBF0D8"/>
      <name val="Calibri"/>
      <charset val="1"/>
    </font>
    <font>
      <b/>
      <sz val="15"/>
      <color rgb="FFFFFFFF"/>
      <name val="Calibri"/>
      <charset val="1"/>
    </font>
    <font>
      <i/>
      <sz val="8"/>
      <color rgb="FF8A9BAA"/>
      <name val="Calibri"/>
      <charset val="1"/>
    </font>
    <font>
      <b/>
      <sz val="9"/>
      <color rgb="FF1A3A5C"/>
      <name val="Calibri"/>
      <charset val="1"/>
    </font>
    <font>
      <i/>
      <sz val="9"/>
      <color rgb="FF3D4F5F"/>
      <name val="Calibri"/>
      <charset val="1"/>
    </font>
    <font>
      <b/>
      <sz val="14"/>
      <color rgb="FFFFFFFF"/>
      <name val="Calibri"/>
      <charset val="1"/>
    </font>
    <font>
      <i/>
      <sz val="9.5"/>
      <color rgb="FFFBF0D8"/>
      <name val="Calibri"/>
      <charset val="1"/>
    </font>
    <font>
      <b/>
      <sz val="9"/>
      <color rgb="FFFFFFFF"/>
      <name val="Calibri"/>
      <charset val="1"/>
    </font>
    <font>
      <b/>
      <sz val="9.5"/>
      <color rgb="FF1A3A5C"/>
      <name val="Calibri"/>
      <charset val="1"/>
    </font>
    <font>
      <sz val="9"/>
      <color rgb="FF8A9BAA"/>
      <name val="Calibri"/>
      <charset val="1"/>
    </font>
    <font>
      <sz val="10"/>
      <color rgb="FF3D4F5F"/>
      <name val="Calibri"/>
      <charset val="1"/>
    </font>
    <font>
      <sz val="9.5"/>
      <color rgb="FF1A3A5C"/>
      <name val="Calibri"/>
      <charset val="1"/>
    </font>
    <font>
      <sz val="9"/>
      <color rgb="FF3D4F5F"/>
      <name val="Calibri"/>
      <charset val="1"/>
    </font>
    <font>
      <b/>
      <sz val="9.5"/>
      <color rgb="FF3D4F5F"/>
      <name val="Calibri"/>
      <charset val="1"/>
    </font>
    <font>
      <b/>
      <sz val="9"/>
      <color rgb="FF3D4F5F"/>
      <name val="Calibri"/>
      <charset val="1"/>
    </font>
    <font>
      <b/>
      <sz val="10.5"/>
      <color rgb="FFFFFFFF"/>
      <name val="Calibri"/>
      <charset val="1"/>
    </font>
    <font>
      <b/>
      <sz val="10"/>
      <color rgb="FFFBF0D8"/>
      <name val="Calibri"/>
      <charset val="1"/>
    </font>
    <font>
      <b/>
      <sz val="9.5"/>
      <color rgb="FFFBF0D8"/>
      <name val="Calibri"/>
      <charset val="1"/>
    </font>
    <font>
      <b/>
      <sz val="9"/>
      <color rgb="FF145A2B"/>
      <name val="Calibri"/>
      <charset val="1"/>
    </font>
    <font>
      <i/>
      <sz val="9"/>
      <color rgb="FF8A9BAA"/>
      <name val="Calibri"/>
      <charset val="1"/>
    </font>
    <font>
      <b/>
      <sz val="11"/>
      <color rgb="FFFFFFFF"/>
      <name val="Calibri"/>
      <charset val="1"/>
    </font>
    <font>
      <b/>
      <sz val="10.5"/>
      <color rgb="FFFBF0D8"/>
      <name val="Calibri"/>
      <charset val="1"/>
    </font>
    <font>
      <sz val="9.5"/>
      <color rgb="FF2774AE"/>
      <name val="Calibri"/>
      <charset val="1"/>
    </font>
    <font>
      <b/>
      <sz val="9"/>
      <color rgb="FFC8820A"/>
      <name val="Calibri"/>
      <charset val="1"/>
    </font>
    <font>
      <b/>
      <sz val="9.5"/>
      <color rgb="FF145A2B"/>
      <name val="Calibri"/>
      <charset val="1"/>
    </font>
    <font>
      <sz val="9.5"/>
      <color rgb="FF145A2B"/>
      <name val="Calibri"/>
      <charset val="1"/>
    </font>
    <font>
      <b/>
      <sz val="10"/>
      <color rgb="FF145A2B"/>
      <name val="Calibri"/>
      <charset val="1"/>
    </font>
    <font>
      <b/>
      <sz val="9.5"/>
      <color rgb="FFC8820A"/>
      <name val="Calibri"/>
      <charset val="1"/>
    </font>
    <font>
      <sz val="9.5"/>
      <color rgb="FFC8820A"/>
      <name val="Calibri"/>
      <charset val="1"/>
    </font>
    <font>
      <b/>
      <sz val="10"/>
      <color rgb="FFC8820A"/>
      <name val="Calibri"/>
      <charset val="1"/>
    </font>
    <font>
      <b/>
      <sz val="10"/>
      <color rgb="FFFFFFFF"/>
      <name val="Calibri"/>
      <charset val="1"/>
    </font>
    <font>
      <sz val="10"/>
      <color rgb="FFFBF0D8"/>
      <name val="Calibri"/>
      <charset val="1"/>
    </font>
    <font>
      <i/>
      <sz val="8.5"/>
      <color rgb="FF8A9BAA"/>
      <name val="Calibri"/>
      <charset val="1"/>
    </font>
    <font>
      <b/>
      <sz val="16"/>
      <color rgb="FFFFFFFF"/>
      <name val="Calibri"/>
      <charset val="1"/>
    </font>
    <font>
      <sz val="9"/>
      <color rgb="FF1A3A5C"/>
      <name val="Calibri"/>
      <charset val="1"/>
    </font>
    <font>
      <sz val="10"/>
      <color rgb="FF1A3A5C"/>
      <name val="Calibri"/>
      <charset val="1"/>
    </font>
    <font>
      <b/>
      <sz val="10.5"/>
      <color rgb="FF1A3A5C"/>
      <name val="Calibri"/>
      <charset val="1"/>
    </font>
    <font>
      <b/>
      <sz val="13"/>
      <color rgb="FFFFFFFF"/>
      <name val="Calibri"/>
      <charset val="1"/>
    </font>
    <font>
      <b/>
      <sz val="20"/>
      <color rgb="FFFFFFFF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A3A5C"/>
        <bgColor rgb="FF0E2238"/>
      </patternFill>
    </fill>
    <fill>
      <patternFill patternType="solid">
        <fgColor rgb="FF0E2238"/>
        <bgColor rgb="FF1A3A5C"/>
      </patternFill>
    </fill>
    <fill>
      <patternFill patternType="solid">
        <fgColor rgb="FFC8820A"/>
        <bgColor rgb="FFFF6600"/>
      </patternFill>
    </fill>
    <fill>
      <patternFill patternType="solid">
        <fgColor rgb="FFFBF0D8"/>
        <bgColor rgb="FFFDEAEA"/>
      </patternFill>
    </fill>
    <fill>
      <patternFill patternType="solid">
        <fgColor rgb="FFFFFBE6"/>
        <bgColor rgb="FFFFFFFF"/>
      </patternFill>
    </fill>
    <fill>
      <patternFill patternType="solid">
        <fgColor rgb="FFEDF4FB"/>
        <bgColor rgb="FFF4F6F8"/>
      </patternFill>
    </fill>
    <fill>
      <patternFill patternType="solid">
        <fgColor rgb="FFF4F6F8"/>
        <bgColor rgb="FFEDF4FB"/>
      </patternFill>
    </fill>
    <fill>
      <patternFill patternType="solid">
        <fgColor rgb="FFFFFFFF"/>
        <bgColor rgb="FFFFFBE6"/>
      </patternFill>
    </fill>
    <fill>
      <patternFill patternType="solid">
        <fgColor rgb="FFD5E8F5"/>
        <bgColor rgb="FFD7F5E1"/>
      </patternFill>
    </fill>
    <fill>
      <patternFill patternType="solid">
        <fgColor rgb="FFD7F5E1"/>
        <bgColor rgb="FFD5E8F5"/>
      </patternFill>
    </fill>
  </fills>
  <borders count="30">
    <border>
      <left/>
      <right/>
      <top/>
      <bottom/>
      <diagonal/>
    </border>
    <border>
      <left style="medium">
        <color rgb="FF1A3A5C"/>
      </left>
      <right/>
      <top style="medium">
        <color rgb="FF1A3A5C"/>
      </top>
      <bottom style="medium">
        <color rgb="FF1A3A5C"/>
      </bottom>
      <diagonal/>
    </border>
    <border>
      <left style="medium">
        <color rgb="FF1A3A5C"/>
      </left>
      <right style="thin">
        <color rgb="FFB8C8D5"/>
      </right>
      <top style="thin">
        <color rgb="FFB8C8D5"/>
      </top>
      <bottom style="thin">
        <color rgb="FFB8C8D5"/>
      </bottom>
      <diagonal/>
    </border>
    <border>
      <left style="thin">
        <color rgb="FFB8C8D5"/>
      </left>
      <right style="thin">
        <color rgb="FFB8C8D5"/>
      </right>
      <top style="thin">
        <color rgb="FFB8C8D5"/>
      </top>
      <bottom style="thin">
        <color rgb="FFB8C8D5"/>
      </bottom>
      <diagonal/>
    </border>
    <border>
      <left style="thin">
        <color rgb="FFB8C8D5"/>
      </left>
      <right/>
      <top style="thin">
        <color rgb="FFB8C8D5"/>
      </top>
      <bottom style="thin">
        <color rgb="FFB8C8D5"/>
      </bottom>
      <diagonal/>
    </border>
    <border>
      <left style="medium">
        <color rgb="FF1A3A5C"/>
      </left>
      <right style="medium">
        <color rgb="FF1A3A5C"/>
      </right>
      <top style="medium">
        <color rgb="FF1A3A5C"/>
      </top>
      <bottom style="medium">
        <color rgb="FF1A3A5C"/>
      </bottom>
      <diagonal/>
    </border>
    <border>
      <left style="medium">
        <color rgb="FF1A3A5C"/>
      </left>
      <right/>
      <top style="thin">
        <color rgb="FFB8C8D5"/>
      </top>
      <bottom style="thin">
        <color rgb="FFB8C8D5"/>
      </bottom>
      <diagonal/>
    </border>
    <border>
      <left style="medium">
        <color rgb="FF1A3A5C"/>
      </left>
      <right style="medium">
        <color rgb="FF1A3A5C"/>
      </right>
      <top style="thin">
        <color rgb="FFB8C8D5"/>
      </top>
      <bottom style="medium">
        <color rgb="FF1A3A5C"/>
      </bottom>
      <diagonal/>
    </border>
    <border>
      <left style="thin">
        <color rgb="FFB8C8D5"/>
      </left>
      <right style="thin">
        <color rgb="FFB8C8D5"/>
      </right>
      <top style="medium">
        <color rgb="FF1A3A5C"/>
      </top>
      <bottom style="medium">
        <color rgb="FF1A3A5C"/>
      </bottom>
      <diagonal/>
    </border>
    <border>
      <left style="medium">
        <color rgb="FF1A3A5C"/>
      </left>
      <right style="thin">
        <color rgb="FFB8C8D5"/>
      </right>
      <top style="medium">
        <color rgb="FF1A3A5C"/>
      </top>
      <bottom style="medium">
        <color rgb="FF1A3A5C"/>
      </bottom>
      <diagonal/>
    </border>
    <border>
      <left style="thin">
        <color rgb="FFB8C8D5"/>
      </left>
      <right/>
      <top style="medium">
        <color rgb="FF1A3A5C"/>
      </top>
      <bottom style="medium">
        <color rgb="FF1A3A5C"/>
      </bottom>
      <diagonal/>
    </border>
    <border>
      <left style="thin">
        <color rgb="FFB8C8D5"/>
      </left>
      <right style="medium">
        <color rgb="FF1A3A5C"/>
      </right>
      <top style="medium">
        <color rgb="FF1A3A5C"/>
      </top>
      <bottom style="medium">
        <color rgb="FF1A3A5C"/>
      </bottom>
      <diagonal/>
    </border>
    <border>
      <left style="medium">
        <color rgb="FF1A3A5C"/>
      </left>
      <right style="thin">
        <color rgb="FFB8C8D5"/>
      </right>
      <top style="thin">
        <color rgb="FFB8C8D5"/>
      </top>
      <bottom style="medium">
        <color rgb="FF1A3A5C"/>
      </bottom>
      <diagonal/>
    </border>
    <border>
      <left style="thin">
        <color rgb="FFB8C8D5"/>
      </left>
      <right style="medium">
        <color rgb="FF1A3A5C"/>
      </right>
      <top style="thin">
        <color rgb="FFB8C8D5"/>
      </top>
      <bottom style="thin">
        <color rgb="FFB8C8D5"/>
      </bottom>
      <diagonal/>
    </border>
    <border>
      <left style="thin">
        <color rgb="FFB8C8D5"/>
      </left>
      <right/>
      <top style="thin">
        <color rgb="FFB8C8D5"/>
      </top>
      <bottom style="medium">
        <color rgb="FF1A3A5C"/>
      </bottom>
      <diagonal/>
    </border>
    <border>
      <left style="thin">
        <color rgb="FFB8C8D5"/>
      </left>
      <right style="thin">
        <color rgb="FFB8C8D5"/>
      </right>
      <top style="thin">
        <color rgb="FFB8C8D5"/>
      </top>
      <bottom style="medium">
        <color rgb="FF1A3A5C"/>
      </bottom>
      <diagonal/>
    </border>
    <border>
      <left style="thin">
        <color rgb="FFB8C8D5"/>
      </left>
      <right style="medium">
        <color rgb="FF1A3A5C"/>
      </right>
      <top style="thin">
        <color rgb="FFB8C8D5"/>
      </top>
      <bottom style="medium">
        <color rgb="FF1A3A5C"/>
      </bottom>
      <diagonal/>
    </border>
    <border>
      <left style="medium">
        <color rgb="FF1A3A5C"/>
      </left>
      <right style="thin">
        <color rgb="FFB8C8D5"/>
      </right>
      <top style="medium">
        <color rgb="FF1A3A5C"/>
      </top>
      <bottom style="thick">
        <color rgb="FF0E2238"/>
      </bottom>
      <diagonal/>
    </border>
    <border>
      <left style="thin">
        <color rgb="FFB8C8D5"/>
      </left>
      <right/>
      <top style="medium">
        <color rgb="FF1A3A5C"/>
      </top>
      <bottom style="thick">
        <color rgb="FF0E2238"/>
      </bottom>
      <diagonal/>
    </border>
    <border>
      <left style="thin">
        <color rgb="FFB8C8D5"/>
      </left>
      <right style="thin">
        <color rgb="FFB8C8D5"/>
      </right>
      <top style="medium">
        <color rgb="FF1A3A5C"/>
      </top>
      <bottom style="thick">
        <color rgb="FF0E2238"/>
      </bottom>
      <diagonal/>
    </border>
    <border>
      <left style="thin">
        <color rgb="FFB8C8D5"/>
      </left>
      <right style="medium">
        <color rgb="FF1A3A5C"/>
      </right>
      <top style="medium">
        <color rgb="FF1A3A5C"/>
      </top>
      <bottom style="thick">
        <color rgb="FF0E2238"/>
      </bottom>
      <diagonal/>
    </border>
    <border>
      <left style="medium">
        <color rgb="FF1A3A5C"/>
      </left>
      <right/>
      <top style="thin">
        <color rgb="FFB8C8D5"/>
      </top>
      <bottom style="medium">
        <color rgb="FF1A3A5C"/>
      </bottom>
      <diagonal/>
    </border>
    <border>
      <left style="medium">
        <color indexed="64"/>
      </left>
      <right/>
      <top style="medium">
        <color indexed="64"/>
      </top>
      <bottom style="thin">
        <color rgb="FFB8C8D5"/>
      </bottom>
      <diagonal/>
    </border>
    <border>
      <left style="medium">
        <color rgb="FF1A3A5C"/>
      </left>
      <right/>
      <top style="medium">
        <color indexed="64"/>
      </top>
      <bottom style="thin">
        <color rgb="FFB8C8D5"/>
      </bottom>
      <diagonal/>
    </border>
    <border>
      <left style="medium">
        <color rgb="FF1A3A5C"/>
      </left>
      <right style="medium">
        <color indexed="64"/>
      </right>
      <top style="medium">
        <color indexed="64"/>
      </top>
      <bottom style="thin">
        <color rgb="FFB8C8D5"/>
      </bottom>
      <diagonal/>
    </border>
    <border>
      <left style="medium">
        <color indexed="64"/>
      </left>
      <right/>
      <top style="thin">
        <color rgb="FFB8C8D5"/>
      </top>
      <bottom style="thin">
        <color rgb="FFB8C8D5"/>
      </bottom>
      <diagonal/>
    </border>
    <border>
      <left style="thin">
        <color rgb="FFB8C8D5"/>
      </left>
      <right style="medium">
        <color indexed="64"/>
      </right>
      <top style="thin">
        <color rgb="FFB8C8D5"/>
      </top>
      <bottom style="thin">
        <color rgb="FFB8C8D5"/>
      </bottom>
      <diagonal/>
    </border>
    <border>
      <left style="medium">
        <color indexed="64"/>
      </left>
      <right style="medium">
        <color rgb="FF1A3A5C"/>
      </right>
      <top style="thin">
        <color rgb="FFB8C8D5"/>
      </top>
      <bottom style="medium">
        <color indexed="64"/>
      </bottom>
      <diagonal/>
    </border>
    <border>
      <left style="medium">
        <color rgb="FF1A3A5C"/>
      </left>
      <right style="medium">
        <color rgb="FF1A3A5C"/>
      </right>
      <top style="thin">
        <color rgb="FFB8C8D5"/>
      </top>
      <bottom style="medium">
        <color indexed="64"/>
      </bottom>
      <diagonal/>
    </border>
    <border>
      <left style="medium">
        <color rgb="FF1A3A5C"/>
      </left>
      <right style="medium">
        <color indexed="64"/>
      </right>
      <top style="thin">
        <color rgb="FFB8C8D5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9" fillId="2" borderId="10" xfId="0" applyFont="1" applyFill="1" applyBorder="1" applyAlignment="1">
      <alignment horizontal="left" vertical="center"/>
    </xf>
    <xf numFmtId="0" fontId="12" fillId="10" borderId="10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9" borderId="4" xfId="0" applyFont="1" applyFill="1" applyBorder="1" applyAlignment="1">
      <alignment horizontal="left" vertical="center"/>
    </xf>
    <xf numFmtId="0" fontId="7" fillId="9" borderId="6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2" xfId="0" applyFill="1" applyBorder="1"/>
    <xf numFmtId="0" fontId="3" fillId="5" borderId="3" xfId="0" applyFont="1" applyFill="1" applyBorder="1" applyAlignment="1">
      <alignment horizontal="left" vertical="center"/>
    </xf>
    <xf numFmtId="0" fontId="0" fillId="6" borderId="0" xfId="0" applyFill="1"/>
    <xf numFmtId="0" fontId="4" fillId="2" borderId="5" xfId="0" applyFont="1" applyFill="1" applyBorder="1" applyAlignment="1">
      <alignment horizontal="left"/>
    </xf>
    <xf numFmtId="0" fontId="0" fillId="7" borderId="2" xfId="0" applyFill="1" applyBorder="1"/>
    <xf numFmtId="0" fontId="3" fillId="8" borderId="3" xfId="0" applyFont="1" applyFill="1" applyBorder="1" applyAlignment="1">
      <alignment horizontal="left" vertical="center"/>
    </xf>
    <xf numFmtId="0" fontId="0" fillId="9" borderId="0" xfId="0" applyFill="1"/>
    <xf numFmtId="164" fontId="5" fillId="2" borderId="5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 vertical="top"/>
    </xf>
    <xf numFmtId="165" fontId="5" fillId="2" borderId="5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10" borderId="9" xfId="0" applyFont="1" applyFill="1" applyBorder="1" applyAlignment="1">
      <alignment horizontal="center" vertical="center"/>
    </xf>
    <xf numFmtId="0" fontId="0" fillId="10" borderId="8" xfId="0" applyFill="1" applyBorder="1"/>
    <xf numFmtId="0" fontId="0" fillId="10" borderId="11" xfId="0" applyFill="1" applyBorder="1"/>
    <xf numFmtId="0" fontId="13" fillId="7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/>
    </xf>
    <xf numFmtId="4" fontId="3" fillId="6" borderId="3" xfId="0" applyNumberFormat="1" applyFont="1" applyFill="1" applyBorder="1" applyAlignment="1">
      <alignment horizontal="right" vertical="center"/>
    </xf>
    <xf numFmtId="164" fontId="3" fillId="6" borderId="3" xfId="0" applyNumberFormat="1" applyFont="1" applyFill="1" applyBorder="1" applyAlignment="1">
      <alignment horizontal="right" vertical="center"/>
    </xf>
    <xf numFmtId="164" fontId="15" fillId="9" borderId="3" xfId="0" applyNumberFormat="1" applyFont="1" applyFill="1" applyBorder="1" applyAlignment="1">
      <alignment horizontal="right" vertical="center"/>
    </xf>
    <xf numFmtId="164" fontId="3" fillId="9" borderId="3" xfId="0" applyNumberFormat="1" applyFont="1" applyFill="1" applyBorder="1" applyAlignment="1">
      <alignment horizontal="right" vertical="center"/>
    </xf>
    <xf numFmtId="165" fontId="16" fillId="9" borderId="3" xfId="0" applyNumberFormat="1" applyFont="1" applyFill="1" applyBorder="1" applyAlignment="1">
      <alignment horizontal="right" vertical="center"/>
    </xf>
    <xf numFmtId="0" fontId="13" fillId="9" borderId="3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 wrapText="1"/>
    </xf>
    <xf numFmtId="0" fontId="3" fillId="9" borderId="3" xfId="0" applyFont="1" applyFill="1" applyBorder="1" applyAlignment="1">
      <alignment horizontal="center" vertical="center"/>
    </xf>
    <xf numFmtId="0" fontId="14" fillId="10" borderId="12" xfId="0" applyFont="1" applyFill="1" applyBorder="1" applyAlignment="1">
      <alignment horizontal="left" vertical="center"/>
    </xf>
    <xf numFmtId="164" fontId="12" fillId="10" borderId="8" xfId="0" applyNumberFormat="1" applyFont="1" applyFill="1" applyBorder="1" applyAlignment="1">
      <alignment horizontal="right" vertical="center"/>
    </xf>
    <xf numFmtId="0" fontId="14" fillId="10" borderId="8" xfId="0" applyFont="1" applyFill="1" applyBorder="1" applyAlignment="1">
      <alignment horizontal="left" vertical="center"/>
    </xf>
    <xf numFmtId="164" fontId="17" fillId="10" borderId="8" xfId="0" applyNumberFormat="1" applyFont="1" applyFill="1" applyBorder="1" applyAlignment="1">
      <alignment horizontal="right" vertical="center"/>
    </xf>
    <xf numFmtId="165" fontId="18" fillId="10" borderId="11" xfId="0" applyNumberFormat="1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left" vertical="center"/>
    </xf>
    <xf numFmtId="164" fontId="19" fillId="2" borderId="8" xfId="0" applyNumberFormat="1" applyFont="1" applyFill="1" applyBorder="1" applyAlignment="1">
      <alignment horizontal="right" vertical="center"/>
    </xf>
    <xf numFmtId="0" fontId="14" fillId="2" borderId="8" xfId="0" applyFont="1" applyFill="1" applyBorder="1" applyAlignment="1">
      <alignment horizontal="left" vertical="center"/>
    </xf>
    <xf numFmtId="164" fontId="20" fillId="2" borderId="8" xfId="0" applyNumberFormat="1" applyFont="1" applyFill="1" applyBorder="1" applyAlignment="1">
      <alignment horizontal="right" vertical="center"/>
    </xf>
    <xf numFmtId="165" fontId="21" fillId="2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22" fillId="11" borderId="13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left" vertical="center"/>
    </xf>
    <xf numFmtId="164" fontId="12" fillId="5" borderId="15" xfId="0" applyNumberFormat="1" applyFont="1" applyFill="1" applyBorder="1" applyAlignment="1">
      <alignment horizontal="right" vertical="center"/>
    </xf>
    <xf numFmtId="0" fontId="14" fillId="5" borderId="15" xfId="0" applyFont="1" applyFill="1" applyBorder="1" applyAlignment="1">
      <alignment horizontal="left" vertical="center"/>
    </xf>
    <xf numFmtId="164" fontId="17" fillId="5" borderId="15" xfId="0" applyNumberFormat="1" applyFont="1" applyFill="1" applyBorder="1" applyAlignment="1">
      <alignment horizontal="right" vertical="center"/>
    </xf>
    <xf numFmtId="165" fontId="18" fillId="5" borderId="16" xfId="0" applyNumberFormat="1" applyFont="1" applyFill="1" applyBorder="1" applyAlignment="1">
      <alignment horizontal="right" vertical="center"/>
    </xf>
    <xf numFmtId="0" fontId="23" fillId="8" borderId="2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left" vertical="center"/>
    </xf>
    <xf numFmtId="164" fontId="24" fillId="3" borderId="19" xfId="0" applyNumberFormat="1" applyFont="1" applyFill="1" applyBorder="1" applyAlignment="1">
      <alignment horizontal="right" vertical="center"/>
    </xf>
    <xf numFmtId="0" fontId="14" fillId="3" borderId="19" xfId="0" applyFont="1" applyFill="1" applyBorder="1" applyAlignment="1">
      <alignment horizontal="left" vertical="center"/>
    </xf>
    <xf numFmtId="164" fontId="25" fillId="3" borderId="19" xfId="0" applyNumberFormat="1" applyFont="1" applyFill="1" applyBorder="1" applyAlignment="1">
      <alignment horizontal="right" vertical="center"/>
    </xf>
    <xf numFmtId="165" fontId="20" fillId="3" borderId="20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165" fontId="3" fillId="6" borderId="3" xfId="0" applyNumberFormat="1" applyFont="1" applyFill="1" applyBorder="1" applyAlignment="1">
      <alignment horizontal="center" vertical="center"/>
    </xf>
    <xf numFmtId="164" fontId="26" fillId="9" borderId="3" xfId="0" applyNumberFormat="1" applyFont="1" applyFill="1" applyBorder="1" applyAlignment="1">
      <alignment horizontal="right" vertical="center"/>
    </xf>
    <xf numFmtId="164" fontId="12" fillId="9" borderId="3" xfId="0" applyNumberFormat="1" applyFont="1" applyFill="1" applyBorder="1" applyAlignment="1">
      <alignment horizontal="right" vertical="center"/>
    </xf>
    <xf numFmtId="0" fontId="3" fillId="9" borderId="3" xfId="0" applyFont="1" applyFill="1" applyBorder="1" applyAlignment="1">
      <alignment horizontal="left" vertical="center"/>
    </xf>
    <xf numFmtId="0" fontId="27" fillId="5" borderId="13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left" vertical="center"/>
    </xf>
    <xf numFmtId="164" fontId="28" fillId="11" borderId="3" xfId="0" applyNumberFormat="1" applyFont="1" applyFill="1" applyBorder="1" applyAlignment="1">
      <alignment horizontal="right" vertical="center"/>
    </xf>
    <xf numFmtId="164" fontId="29" fillId="11" borderId="3" xfId="0" applyNumberFormat="1" applyFont="1" applyFill="1" applyBorder="1" applyAlignment="1">
      <alignment horizontal="right" vertical="center"/>
    </xf>
    <xf numFmtId="164" fontId="30" fillId="11" borderId="3" xfId="0" applyNumberFormat="1" applyFont="1" applyFill="1" applyBorder="1" applyAlignment="1">
      <alignment horizontal="right" vertical="center"/>
    </xf>
    <xf numFmtId="0" fontId="14" fillId="11" borderId="3" xfId="0" applyFont="1" applyFill="1" applyBorder="1" applyAlignment="1">
      <alignment horizontal="left" vertical="center"/>
    </xf>
    <xf numFmtId="0" fontId="14" fillId="11" borderId="13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/>
    </xf>
    <xf numFmtId="164" fontId="31" fillId="5" borderId="3" xfId="0" applyNumberFormat="1" applyFont="1" applyFill="1" applyBorder="1" applyAlignment="1">
      <alignment horizontal="right" vertical="center"/>
    </xf>
    <xf numFmtId="164" fontId="32" fillId="5" borderId="3" xfId="0" applyNumberFormat="1" applyFont="1" applyFill="1" applyBorder="1" applyAlignment="1">
      <alignment horizontal="right" vertical="center"/>
    </xf>
    <xf numFmtId="164" fontId="33" fillId="5" borderId="3" xfId="0" applyNumberFormat="1" applyFont="1" applyFill="1" applyBorder="1" applyAlignment="1">
      <alignment horizontal="right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13" xfId="0" applyFont="1" applyFill="1" applyBorder="1" applyAlignment="1">
      <alignment horizontal="left" vertical="center"/>
    </xf>
    <xf numFmtId="164" fontId="34" fillId="2" borderId="8" xfId="0" applyNumberFormat="1" applyFont="1" applyFill="1" applyBorder="1" applyAlignment="1">
      <alignment horizontal="right" vertical="center"/>
    </xf>
    <xf numFmtId="164" fontId="35" fillId="2" borderId="8" xfId="0" applyNumberFormat="1" applyFont="1" applyFill="1" applyBorder="1" applyAlignment="1">
      <alignment horizontal="right" vertical="center"/>
    </xf>
    <xf numFmtId="164" fontId="24" fillId="2" borderId="8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left" vertical="center"/>
    </xf>
    <xf numFmtId="0" fontId="23" fillId="8" borderId="2" xfId="0" applyFont="1" applyFill="1" applyBorder="1" applyAlignment="1">
      <alignment horizontal="left" vertical="center"/>
    </xf>
    <xf numFmtId="0" fontId="16" fillId="8" borderId="13" xfId="0" applyFont="1" applyFill="1" applyBorder="1" applyAlignment="1">
      <alignment horizontal="left" vertical="center"/>
    </xf>
    <xf numFmtId="0" fontId="14" fillId="8" borderId="13" xfId="0" applyFont="1" applyFill="1" applyBorder="1" applyAlignment="1">
      <alignment horizontal="left" vertical="center"/>
    </xf>
    <xf numFmtId="0" fontId="23" fillId="8" borderId="7" xfId="0" applyFont="1" applyFill="1" applyBorder="1" applyAlignment="1">
      <alignment horizontal="left" vertical="center"/>
    </xf>
    <xf numFmtId="0" fontId="16" fillId="8" borderId="7" xfId="0" applyFont="1" applyFill="1" applyBorder="1" applyAlignment="1">
      <alignment horizontal="left" vertical="center"/>
    </xf>
    <xf numFmtId="0" fontId="14" fillId="8" borderId="7" xfId="0" applyFont="1" applyFill="1" applyBorder="1" applyAlignment="1">
      <alignment horizontal="left" vertical="center"/>
    </xf>
    <xf numFmtId="0" fontId="38" fillId="10" borderId="2" xfId="0" applyFont="1" applyFill="1" applyBorder="1" applyAlignment="1">
      <alignment horizontal="center" vertical="center"/>
    </xf>
    <xf numFmtId="0" fontId="39" fillId="10" borderId="3" xfId="0" applyFont="1" applyFill="1" applyBorder="1" applyAlignment="1">
      <alignment horizontal="left" vertical="center"/>
    </xf>
    <xf numFmtId="164" fontId="39" fillId="10" borderId="13" xfId="0" applyNumberFormat="1" applyFont="1" applyFill="1" applyBorder="1" applyAlignment="1">
      <alignment horizontal="right" vertical="center"/>
    </xf>
    <xf numFmtId="0" fontId="14" fillId="10" borderId="0" xfId="0" applyFont="1" applyFill="1" applyAlignment="1">
      <alignment horizontal="left" vertical="center"/>
    </xf>
    <xf numFmtId="0" fontId="0" fillId="7" borderId="3" xfId="0" applyFill="1" applyBorder="1"/>
    <xf numFmtId="0" fontId="0" fillId="7" borderId="13" xfId="0" applyFill="1" applyBorder="1"/>
    <xf numFmtId="0" fontId="2" fillId="10" borderId="2" xfId="0" applyFont="1" applyFill="1" applyBorder="1" applyAlignment="1">
      <alignment horizontal="center" vertical="center"/>
    </xf>
    <xf numFmtId="0" fontId="40" fillId="10" borderId="3" xfId="0" applyFont="1" applyFill="1" applyBorder="1" applyAlignment="1">
      <alignment horizontal="left" vertical="center"/>
    </xf>
    <xf numFmtId="164" fontId="40" fillId="10" borderId="13" xfId="0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left" vertical="center"/>
    </xf>
    <xf numFmtId="164" fontId="24" fillId="2" borderId="13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164" fontId="41" fillId="2" borderId="13" xfId="0" applyNumberFormat="1" applyFont="1" applyFill="1" applyBorder="1" applyAlignment="1">
      <alignment horizontal="right" vertical="center"/>
    </xf>
    <xf numFmtId="0" fontId="2" fillId="8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8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23" fillId="8" borderId="4" xfId="0" applyFont="1" applyFill="1" applyBorder="1" applyAlignment="1">
      <alignment horizontal="left" vertical="center"/>
    </xf>
    <xf numFmtId="0" fontId="24" fillId="3" borderId="18" xfId="0" applyFont="1" applyFill="1" applyBorder="1" applyAlignment="1">
      <alignment horizontal="left" vertical="center"/>
    </xf>
    <xf numFmtId="0" fontId="28" fillId="11" borderId="4" xfId="0" applyFont="1" applyFill="1" applyBorder="1" applyAlignment="1">
      <alignment horizontal="left" vertical="center"/>
    </xf>
    <xf numFmtId="0" fontId="31" fillId="5" borderId="4" xfId="0" applyFont="1" applyFill="1" applyBorder="1" applyAlignment="1">
      <alignment horizontal="left" vertical="center"/>
    </xf>
    <xf numFmtId="0" fontId="34" fillId="2" borderId="10" xfId="0" applyFont="1" applyFill="1" applyBorder="1" applyAlignment="1">
      <alignment horizontal="left" vertical="center"/>
    </xf>
    <xf numFmtId="0" fontId="36" fillId="8" borderId="21" xfId="0" applyFont="1" applyFill="1" applyBorder="1" applyAlignment="1">
      <alignment horizontal="left" vertical="center"/>
    </xf>
    <xf numFmtId="0" fontId="37" fillId="2" borderId="0" xfId="0" applyFont="1" applyFill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16" fillId="8" borderId="4" xfId="0" applyFont="1" applyFill="1" applyBorder="1" applyAlignment="1">
      <alignment horizontal="left" vertical="center" wrapText="1"/>
    </xf>
    <xf numFmtId="0" fontId="16" fillId="8" borderId="7" xfId="0" applyFont="1" applyFill="1" applyBorder="1" applyAlignment="1">
      <alignment horizontal="left" vertical="center" wrapText="1"/>
    </xf>
    <xf numFmtId="0" fontId="42" fillId="2" borderId="0" xfId="0" applyFont="1" applyFill="1" applyAlignment="1">
      <alignment horizontal="center" vertical="center"/>
    </xf>
    <xf numFmtId="0" fontId="7" fillId="5" borderId="22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4" xfId="0" applyFont="1" applyFill="1" applyBorder="1" applyAlignment="1">
      <alignment horizontal="left" vertical="center"/>
    </xf>
    <xf numFmtId="0" fontId="7" fillId="9" borderId="25" xfId="0" applyFont="1" applyFill="1" applyBorder="1" applyAlignment="1">
      <alignment horizontal="left" vertical="center"/>
    </xf>
    <xf numFmtId="0" fontId="8" fillId="9" borderId="26" xfId="0" applyFont="1" applyFill="1" applyBorder="1" applyAlignment="1">
      <alignment horizontal="left" vertical="center"/>
    </xf>
    <xf numFmtId="0" fontId="7" fillId="9" borderId="27" xfId="0" applyFont="1" applyFill="1" applyBorder="1" applyAlignment="1">
      <alignment horizontal="left" vertical="center"/>
    </xf>
    <xf numFmtId="0" fontId="7" fillId="9" borderId="28" xfId="0" applyFont="1" applyFill="1" applyBorder="1" applyAlignment="1">
      <alignment horizontal="left" vertical="center"/>
    </xf>
    <xf numFmtId="0" fontId="8" fillId="9" borderId="28" xfId="0" applyFont="1" applyFill="1" applyBorder="1" applyAlignment="1">
      <alignment horizontal="left" vertical="center"/>
    </xf>
    <xf numFmtId="0" fontId="8" fillId="9" borderId="29" xfId="0" applyFont="1" applyFill="1" applyBorder="1" applyAlignment="1">
      <alignment horizontal="left" vertical="center"/>
    </xf>
  </cellXfs>
  <cellStyles count="1">
    <cellStyle name="Standard" xfId="0" builtinId="0"/>
  </cellStyles>
  <dxfs count="2">
    <dxf>
      <font>
        <sz val="9"/>
        <color rgb="FF145A2B"/>
        <name val="Calibri"/>
        <charset val="1"/>
      </font>
      <fill>
        <patternFill>
          <bgColor rgb="FFD7F5E1"/>
        </patternFill>
      </fill>
    </dxf>
    <dxf>
      <font>
        <sz val="9"/>
        <color rgb="FF8B1A1A"/>
        <name val="Calibri"/>
        <charset val="1"/>
      </font>
      <fill>
        <patternFill>
          <bgColor rgb="FFFDEAE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45A2B"/>
      <rgbColor rgb="FF000080"/>
      <rgbColor rgb="FF808000"/>
      <rgbColor rgb="FF800080"/>
      <rgbColor rgb="FF008080"/>
      <rgbColor rgb="FFB8C8D5"/>
      <rgbColor rgb="FF808080"/>
      <rgbColor rgb="FF9999FF"/>
      <rgbColor rgb="FF993366"/>
      <rgbColor rgb="FFFFFBE6"/>
      <rgbColor rgb="FFD5E8F5"/>
      <rgbColor rgb="FF660066"/>
      <rgbColor rgb="FFFF8080"/>
      <rgbColor rgb="FF2774AE"/>
      <rgbColor rgb="FFF4F6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4FB"/>
      <rgbColor rgb="FFD7F5E1"/>
      <rgbColor rgb="FFFBF0D8"/>
      <rgbColor rgb="FF99CCFF"/>
      <rgbColor rgb="FFFF99CC"/>
      <rgbColor rgb="FFCC99FF"/>
      <rgbColor rgb="FFFDEAEA"/>
      <rgbColor rgb="FF3366FF"/>
      <rgbColor rgb="FF33CCCC"/>
      <rgbColor rgb="FF99CC00"/>
      <rgbColor rgb="FFFFCC00"/>
      <rgbColor rgb="FFC8820A"/>
      <rgbColor rgb="FFFF6600"/>
      <rgbColor rgb="FF666699"/>
      <rgbColor rgb="FF8A9BAA"/>
      <rgbColor rgb="FF1A3A5C"/>
      <rgbColor rgb="FF339966"/>
      <rgbColor rgb="FF0E2238"/>
      <rgbColor rgb="FF333300"/>
      <rgbColor rgb="FF8B1A1A"/>
      <rgbColor rgb="FF993366"/>
      <rgbColor rgb="FF333399"/>
      <rgbColor rgb="FF3D4F5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3A5C"/>
  </sheetPr>
  <dimension ref="A1:J21"/>
  <sheetViews>
    <sheetView showGridLines="0" tabSelected="1" zoomScaleNormal="100" workbookViewId="0">
      <selection activeCell="L35" sqref="L35"/>
    </sheetView>
  </sheetViews>
  <sheetFormatPr baseColWidth="10" defaultColWidth="8.7109375" defaultRowHeight="15" x14ac:dyDescent="0.25"/>
  <cols>
    <col min="1" max="1" width="2.42578125" customWidth="1"/>
    <col min="2" max="2" width="24" customWidth="1"/>
    <col min="3" max="3" width="2" customWidth="1"/>
    <col min="4" max="4" width="24" customWidth="1"/>
    <col min="5" max="5" width="3" customWidth="1"/>
    <col min="6" max="6" width="4" customWidth="1"/>
    <col min="7" max="7" width="18" customWidth="1"/>
    <col min="8" max="8" width="2.42578125" customWidth="1"/>
    <col min="9" max="9" width="18" customWidth="1"/>
    <col min="10" max="10" width="3" customWidth="1"/>
  </cols>
  <sheetData>
    <row r="1" spans="1:10" ht="26.25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5">
      <c r="A4" s="9" t="s">
        <v>2</v>
      </c>
      <c r="B4" s="9"/>
      <c r="C4" s="9"/>
      <c r="D4" s="9"/>
      <c r="E4" s="9"/>
      <c r="F4" s="11"/>
      <c r="G4" s="9" t="s">
        <v>3</v>
      </c>
      <c r="H4" s="9"/>
      <c r="I4" s="9"/>
    </row>
    <row r="5" spans="1:10" x14ac:dyDescent="0.25">
      <c r="A5" s="12"/>
      <c r="B5" s="13" t="s">
        <v>4</v>
      </c>
      <c r="C5" s="14"/>
      <c r="D5" s="8" t="s">
        <v>5</v>
      </c>
      <c r="E5" s="8"/>
      <c r="F5" s="11"/>
      <c r="G5" s="15" t="s">
        <v>6</v>
      </c>
      <c r="I5" s="15" t="s">
        <v>7</v>
      </c>
    </row>
    <row r="6" spans="1:10" ht="19.5" x14ac:dyDescent="0.25">
      <c r="A6" s="16"/>
      <c r="B6" s="17" t="s">
        <v>8</v>
      </c>
      <c r="C6" s="18"/>
      <c r="D6" s="7" t="s">
        <v>9</v>
      </c>
      <c r="E6" s="7"/>
      <c r="F6" s="11"/>
      <c r="G6" s="19">
        <f>Leistungsverzeichnis!G48</f>
        <v>393831.5</v>
      </c>
      <c r="I6" s="19">
        <f>Leistungsverzeichnis!G54</f>
        <v>5270</v>
      </c>
    </row>
    <row r="7" spans="1:10" x14ac:dyDescent="0.25">
      <c r="A7" s="12"/>
      <c r="B7" s="13" t="s">
        <v>10</v>
      </c>
      <c r="C7" s="14"/>
      <c r="D7" s="8" t="s">
        <v>11</v>
      </c>
      <c r="E7" s="8"/>
      <c r="F7" s="11"/>
      <c r="G7" s="20" t="s">
        <v>12</v>
      </c>
      <c r="I7" s="20" t="s">
        <v>13</v>
      </c>
    </row>
    <row r="8" spans="1:10" x14ac:dyDescent="0.25">
      <c r="A8" s="16"/>
      <c r="B8" s="17" t="s">
        <v>14</v>
      </c>
      <c r="C8" s="18"/>
      <c r="D8" s="7" t="s">
        <v>15</v>
      </c>
      <c r="E8" s="7"/>
      <c r="F8" s="11"/>
      <c r="G8" s="18"/>
      <c r="H8" s="18"/>
      <c r="I8" s="18"/>
    </row>
    <row r="9" spans="1:10" x14ac:dyDescent="0.25">
      <c r="A9" s="12"/>
      <c r="B9" s="13" t="s">
        <v>16</v>
      </c>
      <c r="C9" s="14"/>
      <c r="D9" s="8" t="s">
        <v>17</v>
      </c>
      <c r="E9" s="8"/>
      <c r="F9" s="11"/>
      <c r="G9" s="15" t="s">
        <v>18</v>
      </c>
      <c r="I9" s="15" t="s">
        <v>19</v>
      </c>
    </row>
    <row r="10" spans="1:10" ht="19.5" x14ac:dyDescent="0.25">
      <c r="A10" s="16"/>
      <c r="B10" s="17" t="s">
        <v>20</v>
      </c>
      <c r="C10" s="18"/>
      <c r="D10" s="7" t="s">
        <v>21</v>
      </c>
      <c r="E10" s="7"/>
      <c r="F10" s="11"/>
      <c r="G10" s="19">
        <f>Leistungsverzeichnis!G58</f>
        <v>399101.5</v>
      </c>
      <c r="I10" s="19">
        <f>Leistungsverzeichnis!I58</f>
        <v>400746.5</v>
      </c>
    </row>
    <row r="11" spans="1:10" x14ac:dyDescent="0.25">
      <c r="A11" s="16"/>
      <c r="B11" s="17" t="s">
        <v>22</v>
      </c>
      <c r="C11" s="18"/>
      <c r="D11" s="7" t="s">
        <v>23</v>
      </c>
      <c r="E11" s="7"/>
      <c r="F11" s="11"/>
      <c r="G11" s="20" t="s">
        <v>24</v>
      </c>
      <c r="I11" s="20" t="s">
        <v>25</v>
      </c>
    </row>
    <row r="12" spans="1:10" x14ac:dyDescent="0.25">
      <c r="A12" s="16"/>
      <c r="B12" s="17" t="s">
        <v>26</v>
      </c>
      <c r="C12" s="18"/>
      <c r="D12" s="7" t="s">
        <v>27</v>
      </c>
      <c r="E12" s="7"/>
      <c r="F12" s="11"/>
      <c r="G12" s="18"/>
      <c r="H12" s="18"/>
      <c r="I12" s="18"/>
    </row>
    <row r="13" spans="1:10" x14ac:dyDescent="0.25">
      <c r="A13" s="16"/>
      <c r="B13" s="17" t="s">
        <v>28</v>
      </c>
      <c r="C13" s="18"/>
      <c r="D13" s="7" t="s">
        <v>29</v>
      </c>
      <c r="E13" s="7"/>
      <c r="F13" s="11"/>
      <c r="G13" s="15" t="s">
        <v>30</v>
      </c>
      <c r="I13" s="15" t="s">
        <v>31</v>
      </c>
    </row>
    <row r="14" spans="1:10" ht="19.5" x14ac:dyDescent="0.25">
      <c r="A14" s="16"/>
      <c r="B14" s="17" t="s">
        <v>32</v>
      </c>
      <c r="C14" s="18"/>
      <c r="D14" s="7" t="s">
        <v>33</v>
      </c>
      <c r="E14" s="7"/>
      <c r="F14" s="11"/>
      <c r="G14" s="21">
        <f>IFERROR(Leistungsverzeichnis!I58/Leistungsverzeichnis!G58,0)</f>
        <v>1.0041217585000306</v>
      </c>
      <c r="I14" s="19">
        <f>Abschlagsrechnungen!G12</f>
        <v>360332</v>
      </c>
    </row>
    <row r="15" spans="1:10" x14ac:dyDescent="0.25">
      <c r="A15" s="16"/>
      <c r="B15" s="17" t="s">
        <v>34</v>
      </c>
      <c r="C15" s="18"/>
      <c r="D15" s="7" t="s">
        <v>35</v>
      </c>
      <c r="E15" s="7"/>
      <c r="F15" s="11"/>
      <c r="G15" s="20" t="s">
        <v>36</v>
      </c>
      <c r="I15" s="20" t="s">
        <v>37</v>
      </c>
    </row>
    <row r="16" spans="1:10" x14ac:dyDescent="0.25">
      <c r="F16" s="11"/>
    </row>
    <row r="17" spans="1:10" x14ac:dyDescent="0.25">
      <c r="A17" s="131" t="s">
        <v>38</v>
      </c>
      <c r="B17" s="132"/>
      <c r="C17" s="132"/>
      <c r="D17" s="132"/>
      <c r="E17" s="132"/>
      <c r="F17" s="132"/>
      <c r="G17" s="132"/>
      <c r="H17" s="132"/>
      <c r="I17" s="132"/>
      <c r="J17" s="133"/>
    </row>
    <row r="18" spans="1:10" x14ac:dyDescent="0.25">
      <c r="A18" s="134" t="s">
        <v>39</v>
      </c>
      <c r="B18" s="6"/>
      <c r="C18" s="5" t="s">
        <v>40</v>
      </c>
      <c r="D18" s="5"/>
      <c r="E18" s="5"/>
      <c r="F18" s="5"/>
      <c r="G18" s="5"/>
      <c r="H18" s="5"/>
      <c r="I18" s="5"/>
      <c r="J18" s="135"/>
    </row>
    <row r="19" spans="1:10" x14ac:dyDescent="0.25">
      <c r="A19" s="134" t="s">
        <v>41</v>
      </c>
      <c r="B19" s="6"/>
      <c r="C19" s="5" t="s">
        <v>42</v>
      </c>
      <c r="D19" s="5"/>
      <c r="E19" s="5"/>
      <c r="F19" s="5"/>
      <c r="G19" s="5"/>
      <c r="H19" s="5"/>
      <c r="I19" s="5"/>
      <c r="J19" s="135"/>
    </row>
    <row r="20" spans="1:10" x14ac:dyDescent="0.25">
      <c r="A20" s="134" t="s">
        <v>43</v>
      </c>
      <c r="B20" s="6"/>
      <c r="C20" s="5" t="s">
        <v>44</v>
      </c>
      <c r="D20" s="5"/>
      <c r="E20" s="5"/>
      <c r="F20" s="5"/>
      <c r="G20" s="5"/>
      <c r="H20" s="5"/>
      <c r="I20" s="5"/>
      <c r="J20" s="135"/>
    </row>
    <row r="21" spans="1:10" x14ac:dyDescent="0.25">
      <c r="A21" s="136" t="s">
        <v>45</v>
      </c>
      <c r="B21" s="137"/>
      <c r="C21" s="138" t="s">
        <v>46</v>
      </c>
      <c r="D21" s="138"/>
      <c r="E21" s="138"/>
      <c r="F21" s="138"/>
      <c r="G21" s="138"/>
      <c r="H21" s="138"/>
      <c r="I21" s="138"/>
      <c r="J21" s="139"/>
    </row>
  </sheetData>
  <mergeCells count="24">
    <mergeCell ref="A20:B20"/>
    <mergeCell ref="C20:J20"/>
    <mergeCell ref="A21:B21"/>
    <mergeCell ref="C21:J21"/>
    <mergeCell ref="A17:J17"/>
    <mergeCell ref="A18:B18"/>
    <mergeCell ref="C18:J18"/>
    <mergeCell ref="A19:B19"/>
    <mergeCell ref="C19:J19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J1"/>
    <mergeCell ref="A2:J2"/>
    <mergeCell ref="A4:E4"/>
    <mergeCell ref="G4:I4"/>
    <mergeCell ref="D5:E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774AE"/>
  </sheetPr>
  <dimension ref="A1:K58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6.5703125" customWidth="1"/>
    <col min="2" max="2" width="22" customWidth="1"/>
    <col min="3" max="3" width="38" customWidth="1"/>
    <col min="4" max="4" width="8.42578125" customWidth="1"/>
    <col min="5" max="5" width="12" customWidth="1"/>
    <col min="6" max="6" width="13" customWidth="1"/>
    <col min="7" max="7" width="14.5703125" customWidth="1"/>
    <col min="8" max="8" width="12" customWidth="1"/>
    <col min="9" max="9" width="14.5703125" customWidth="1"/>
    <col min="10" max="10" width="13.42578125" customWidth="1"/>
    <col min="11" max="11" width="9.5703125" customWidth="1"/>
  </cols>
  <sheetData>
    <row r="1" spans="1:11" ht="33.75" customHeight="1" x14ac:dyDescent="0.25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8" customHeight="1" x14ac:dyDescent="0.25">
      <c r="A2" s="3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1.5" customHeight="1" x14ac:dyDescent="0.25">
      <c r="A4" s="22" t="s">
        <v>49</v>
      </c>
      <c r="B4" s="23" t="s">
        <v>50</v>
      </c>
      <c r="C4" s="23" t="s">
        <v>51</v>
      </c>
      <c r="D4" s="22" t="s">
        <v>52</v>
      </c>
      <c r="E4" s="22" t="s">
        <v>53</v>
      </c>
      <c r="F4" s="22" t="s">
        <v>54</v>
      </c>
      <c r="G4" s="22" t="s">
        <v>55</v>
      </c>
      <c r="H4" s="22" t="s">
        <v>56</v>
      </c>
      <c r="I4" s="22" t="s">
        <v>57</v>
      </c>
      <c r="J4" s="22" t="s">
        <v>58</v>
      </c>
      <c r="K4" s="22" t="s">
        <v>59</v>
      </c>
    </row>
    <row r="5" spans="1:11" ht="19.5" customHeight="1" x14ac:dyDescent="0.25">
      <c r="A5" s="24" t="s">
        <v>60</v>
      </c>
      <c r="B5" s="2" t="s">
        <v>61</v>
      </c>
      <c r="C5" s="2"/>
      <c r="D5" s="25"/>
      <c r="E5" s="25"/>
      <c r="F5" s="25"/>
      <c r="G5" s="25"/>
      <c r="H5" s="25"/>
      <c r="I5" s="25"/>
      <c r="J5" s="25"/>
      <c r="K5" s="26"/>
    </row>
    <row r="6" spans="1:11" ht="16.5" customHeight="1" x14ac:dyDescent="0.25">
      <c r="A6" s="27" t="s">
        <v>62</v>
      </c>
      <c r="B6" s="28"/>
      <c r="C6" s="29" t="s">
        <v>63</v>
      </c>
      <c r="D6" s="30" t="s">
        <v>64</v>
      </c>
      <c r="E6" s="31">
        <v>320</v>
      </c>
      <c r="F6" s="32">
        <v>45.5</v>
      </c>
      <c r="G6" s="33">
        <f>E6*F6</f>
        <v>14560</v>
      </c>
      <c r="H6" s="31">
        <v>342</v>
      </c>
      <c r="I6" s="33">
        <f>H6*F6</f>
        <v>15561</v>
      </c>
      <c r="J6" s="34">
        <f>I6-G6</f>
        <v>1001</v>
      </c>
      <c r="K6" s="35">
        <f>IFERROR(J6/G6,0)</f>
        <v>6.8750000000000006E-2</v>
      </c>
    </row>
    <row r="7" spans="1:11" ht="16.5" customHeight="1" x14ac:dyDescent="0.25">
      <c r="A7" s="36" t="s">
        <v>65</v>
      </c>
      <c r="B7" s="37"/>
      <c r="C7" s="38" t="s">
        <v>66</v>
      </c>
      <c r="D7" s="39" t="s">
        <v>67</v>
      </c>
      <c r="E7" s="31">
        <v>180</v>
      </c>
      <c r="F7" s="32">
        <v>12.8</v>
      </c>
      <c r="G7" s="33">
        <f>E7*F7</f>
        <v>2304</v>
      </c>
      <c r="H7" s="31">
        <v>180</v>
      </c>
      <c r="I7" s="33">
        <f>H7*F7</f>
        <v>2304</v>
      </c>
      <c r="J7" s="34">
        <f>I7-G7</f>
        <v>0</v>
      </c>
      <c r="K7" s="35">
        <f>IFERROR(J7/G7,0)</f>
        <v>0</v>
      </c>
    </row>
    <row r="8" spans="1:11" ht="16.5" customHeight="1" x14ac:dyDescent="0.25">
      <c r="A8" s="27" t="s">
        <v>68</v>
      </c>
      <c r="B8" s="28"/>
      <c r="C8" s="29" t="s">
        <v>69</v>
      </c>
      <c r="D8" s="30" t="s">
        <v>70</v>
      </c>
      <c r="E8" s="31">
        <v>85</v>
      </c>
      <c r="F8" s="32">
        <v>38</v>
      </c>
      <c r="G8" s="33">
        <f>E8*F8</f>
        <v>3230</v>
      </c>
      <c r="H8" s="31">
        <v>88</v>
      </c>
      <c r="I8" s="33">
        <f>H8*F8</f>
        <v>3344</v>
      </c>
      <c r="J8" s="34">
        <f>I8-G8</f>
        <v>114</v>
      </c>
      <c r="K8" s="35">
        <f>IFERROR(J8/G8,0)</f>
        <v>3.5294117647058823E-2</v>
      </c>
    </row>
    <row r="9" spans="1:11" ht="18" customHeight="1" x14ac:dyDescent="0.25">
      <c r="A9" s="40"/>
      <c r="B9" s="2" t="s">
        <v>71</v>
      </c>
      <c r="C9" s="2"/>
      <c r="D9" s="2"/>
      <c r="E9" s="2"/>
      <c r="F9" s="2"/>
      <c r="G9" s="41">
        <f>SUM(G6:G8)</f>
        <v>20094</v>
      </c>
      <c r="H9" s="42"/>
      <c r="I9" s="41">
        <f>SUM(I6:I8)</f>
        <v>21209</v>
      </c>
      <c r="J9" s="43">
        <f>SUM(J6:J8)</f>
        <v>1115</v>
      </c>
      <c r="K9" s="44">
        <f>IFERROR(J9/G9,0)</f>
        <v>5.5489200756444708E-2</v>
      </c>
    </row>
    <row r="10" spans="1:11" ht="19.5" customHeight="1" x14ac:dyDescent="0.25">
      <c r="A10" s="24" t="s">
        <v>72</v>
      </c>
      <c r="B10" s="2" t="s">
        <v>73</v>
      </c>
      <c r="C10" s="2"/>
      <c r="D10" s="25"/>
      <c r="E10" s="25"/>
      <c r="F10" s="25"/>
      <c r="G10" s="25"/>
      <c r="H10" s="25"/>
      <c r="I10" s="25"/>
      <c r="J10" s="25"/>
      <c r="K10" s="26"/>
    </row>
    <row r="11" spans="1:11" ht="16.5" customHeight="1" x14ac:dyDescent="0.25">
      <c r="A11" s="36" t="s">
        <v>74</v>
      </c>
      <c r="B11" s="37"/>
      <c r="C11" s="38" t="s">
        <v>75</v>
      </c>
      <c r="D11" s="39" t="s">
        <v>64</v>
      </c>
      <c r="E11" s="31">
        <v>48</v>
      </c>
      <c r="F11" s="32">
        <v>285</v>
      </c>
      <c r="G11" s="33">
        <f>E11*F11</f>
        <v>13680</v>
      </c>
      <c r="H11" s="31">
        <v>48</v>
      </c>
      <c r="I11" s="33">
        <f>H11*F11</f>
        <v>13680</v>
      </c>
      <c r="J11" s="34">
        <f>I11-G11</f>
        <v>0</v>
      </c>
      <c r="K11" s="35">
        <f>IFERROR(J11/G11,0)</f>
        <v>0</v>
      </c>
    </row>
    <row r="12" spans="1:11" ht="16.5" customHeight="1" x14ac:dyDescent="0.25">
      <c r="A12" s="36" t="s">
        <v>76</v>
      </c>
      <c r="B12" s="37"/>
      <c r="C12" s="38" t="s">
        <v>77</v>
      </c>
      <c r="D12" s="39" t="s">
        <v>67</v>
      </c>
      <c r="E12" s="31">
        <v>420</v>
      </c>
      <c r="F12" s="32">
        <v>95</v>
      </c>
      <c r="G12" s="33">
        <f>E12*F12</f>
        <v>39900</v>
      </c>
      <c r="H12" s="31">
        <v>420</v>
      </c>
      <c r="I12" s="33">
        <f>H12*F12</f>
        <v>39900</v>
      </c>
      <c r="J12" s="34">
        <f>I12-G12</f>
        <v>0</v>
      </c>
      <c r="K12" s="35">
        <f>IFERROR(J12/G12,0)</f>
        <v>0</v>
      </c>
    </row>
    <row r="13" spans="1:11" ht="16.5" customHeight="1" x14ac:dyDescent="0.25">
      <c r="A13" s="36" t="s">
        <v>78</v>
      </c>
      <c r="B13" s="37"/>
      <c r="C13" s="38" t="s">
        <v>79</v>
      </c>
      <c r="D13" s="39" t="s">
        <v>67</v>
      </c>
      <c r="E13" s="31">
        <v>285</v>
      </c>
      <c r="F13" s="32">
        <v>62</v>
      </c>
      <c r="G13" s="33">
        <f>E13*F13</f>
        <v>17670</v>
      </c>
      <c r="H13" s="31">
        <v>282</v>
      </c>
      <c r="I13" s="33">
        <f>H13*F13</f>
        <v>17484</v>
      </c>
      <c r="J13" s="34">
        <f>I13-G13</f>
        <v>-186</v>
      </c>
      <c r="K13" s="35">
        <f>IFERROR(J13/G13,0)</f>
        <v>-1.0526315789473684E-2</v>
      </c>
    </row>
    <row r="14" spans="1:11" ht="16.5" customHeight="1" x14ac:dyDescent="0.25">
      <c r="A14" s="36" t="s">
        <v>80</v>
      </c>
      <c r="B14" s="37"/>
      <c r="C14" s="38" t="s">
        <v>81</v>
      </c>
      <c r="D14" s="39" t="s">
        <v>67</v>
      </c>
      <c r="E14" s="31">
        <v>380</v>
      </c>
      <c r="F14" s="32">
        <v>125</v>
      </c>
      <c r="G14" s="33">
        <f>E14*F14</f>
        <v>47500</v>
      </c>
      <c r="H14" s="31">
        <v>378</v>
      </c>
      <c r="I14" s="33">
        <f>H14*F14</f>
        <v>47250</v>
      </c>
      <c r="J14" s="34">
        <f>I14-G14</f>
        <v>-250</v>
      </c>
      <c r="K14" s="35">
        <f>IFERROR(J14/G14,0)</f>
        <v>-5.263157894736842E-3</v>
      </c>
    </row>
    <row r="15" spans="1:11" ht="18" customHeight="1" x14ac:dyDescent="0.25">
      <c r="A15" s="40"/>
      <c r="B15" s="2" t="s">
        <v>82</v>
      </c>
      <c r="C15" s="2"/>
      <c r="D15" s="2"/>
      <c r="E15" s="2"/>
      <c r="F15" s="2"/>
      <c r="G15" s="41">
        <f>SUM(G11:G14)</f>
        <v>118750</v>
      </c>
      <c r="H15" s="42"/>
      <c r="I15" s="41">
        <f>SUM(I11:I14)</f>
        <v>118314</v>
      </c>
      <c r="J15" s="43">
        <f>SUM(J11:J14)</f>
        <v>-436</v>
      </c>
      <c r="K15" s="44">
        <f>IFERROR(J15/G15,0)</f>
        <v>-3.6715789473684211E-3</v>
      </c>
    </row>
    <row r="16" spans="1:11" ht="19.5" customHeight="1" x14ac:dyDescent="0.25">
      <c r="A16" s="24" t="s">
        <v>83</v>
      </c>
      <c r="B16" s="2" t="s">
        <v>84</v>
      </c>
      <c r="C16" s="2"/>
      <c r="D16" s="25"/>
      <c r="E16" s="25"/>
      <c r="F16" s="25"/>
      <c r="G16" s="25"/>
      <c r="H16" s="25"/>
      <c r="I16" s="25"/>
      <c r="J16" s="25"/>
      <c r="K16" s="26"/>
    </row>
    <row r="17" spans="1:11" ht="16.5" customHeight="1" x14ac:dyDescent="0.25">
      <c r="A17" s="27" t="s">
        <v>85</v>
      </c>
      <c r="B17" s="28"/>
      <c r="C17" s="29" t="s">
        <v>86</v>
      </c>
      <c r="D17" s="30" t="s">
        <v>67</v>
      </c>
      <c r="E17" s="31">
        <v>210</v>
      </c>
      <c r="F17" s="32">
        <v>145</v>
      </c>
      <c r="G17" s="33">
        <f>E17*F17</f>
        <v>30450</v>
      </c>
      <c r="H17" s="31">
        <v>210</v>
      </c>
      <c r="I17" s="33">
        <f>H17*F17</f>
        <v>30450</v>
      </c>
      <c r="J17" s="34">
        <f>I17-G17</f>
        <v>0</v>
      </c>
      <c r="K17" s="35">
        <f>IFERROR(J17/G17,0)</f>
        <v>0</v>
      </c>
    </row>
    <row r="18" spans="1:11" ht="16.5" customHeight="1" x14ac:dyDescent="0.25">
      <c r="A18" s="36" t="s">
        <v>87</v>
      </c>
      <c r="B18" s="37"/>
      <c r="C18" s="38" t="s">
        <v>88</v>
      </c>
      <c r="D18" s="39" t="s">
        <v>67</v>
      </c>
      <c r="E18" s="31">
        <v>235</v>
      </c>
      <c r="F18" s="32">
        <v>88</v>
      </c>
      <c r="G18" s="33">
        <f>E18*F18</f>
        <v>20680</v>
      </c>
      <c r="H18" s="31">
        <v>235</v>
      </c>
      <c r="I18" s="33">
        <f>H18*F18</f>
        <v>20680</v>
      </c>
      <c r="J18" s="34">
        <f>I18-G18</f>
        <v>0</v>
      </c>
      <c r="K18" s="35">
        <f>IFERROR(J18/G18,0)</f>
        <v>0</v>
      </c>
    </row>
    <row r="19" spans="1:11" ht="16.5" customHeight="1" x14ac:dyDescent="0.25">
      <c r="A19" s="27" t="s">
        <v>89</v>
      </c>
      <c r="B19" s="28"/>
      <c r="C19" s="29" t="s">
        <v>90</v>
      </c>
      <c r="D19" s="30" t="s">
        <v>67</v>
      </c>
      <c r="E19" s="31">
        <v>210</v>
      </c>
      <c r="F19" s="32">
        <v>52</v>
      </c>
      <c r="G19" s="33">
        <f>E19*F19</f>
        <v>10920</v>
      </c>
      <c r="H19" s="31">
        <v>214</v>
      </c>
      <c r="I19" s="33">
        <f>H19*F19</f>
        <v>11128</v>
      </c>
      <c r="J19" s="34">
        <f>I19-G19</f>
        <v>208</v>
      </c>
      <c r="K19" s="35">
        <f>IFERROR(J19/G19,0)</f>
        <v>1.9047619047619049E-2</v>
      </c>
    </row>
    <row r="20" spans="1:11" ht="18" customHeight="1" x14ac:dyDescent="0.25">
      <c r="A20" s="40"/>
      <c r="B20" s="2" t="s">
        <v>91</v>
      </c>
      <c r="C20" s="2"/>
      <c r="D20" s="2"/>
      <c r="E20" s="2"/>
      <c r="F20" s="2"/>
      <c r="G20" s="41">
        <f>SUM(G17:G19)</f>
        <v>62050</v>
      </c>
      <c r="H20" s="42"/>
      <c r="I20" s="41">
        <f>SUM(I17:I19)</f>
        <v>62258</v>
      </c>
      <c r="J20" s="43">
        <f>SUM(J17:J19)</f>
        <v>208</v>
      </c>
      <c r="K20" s="44">
        <f>IFERROR(J20/G20,0)</f>
        <v>3.3521353746978244E-3</v>
      </c>
    </row>
    <row r="21" spans="1:11" ht="19.5" customHeight="1" x14ac:dyDescent="0.25">
      <c r="A21" s="24" t="s">
        <v>92</v>
      </c>
      <c r="B21" s="2" t="s">
        <v>93</v>
      </c>
      <c r="C21" s="2"/>
      <c r="D21" s="25"/>
      <c r="E21" s="25"/>
      <c r="F21" s="25"/>
      <c r="G21" s="25"/>
      <c r="H21" s="25"/>
      <c r="I21" s="25"/>
      <c r="J21" s="25"/>
      <c r="K21" s="26"/>
    </row>
    <row r="22" spans="1:11" ht="16.5" customHeight="1" x14ac:dyDescent="0.25">
      <c r="A22" s="36" t="s">
        <v>94</v>
      </c>
      <c r="B22" s="37"/>
      <c r="C22" s="38" t="s">
        <v>95</v>
      </c>
      <c r="D22" s="39" t="s">
        <v>67</v>
      </c>
      <c r="E22" s="31">
        <v>85</v>
      </c>
      <c r="F22" s="32">
        <v>425</v>
      </c>
      <c r="G22" s="33">
        <f>E22*F22</f>
        <v>36125</v>
      </c>
      <c r="H22" s="31">
        <v>87</v>
      </c>
      <c r="I22" s="33">
        <f>H22*F22</f>
        <v>36975</v>
      </c>
      <c r="J22" s="34">
        <f>I22-G22</f>
        <v>850</v>
      </c>
      <c r="K22" s="35">
        <f>IFERROR(J22/G22,0)</f>
        <v>2.3529411764705882E-2</v>
      </c>
    </row>
    <row r="23" spans="1:11" ht="16.5" customHeight="1" x14ac:dyDescent="0.25">
      <c r="A23" s="36" t="s">
        <v>96</v>
      </c>
      <c r="B23" s="37"/>
      <c r="C23" s="38" t="s">
        <v>97</v>
      </c>
      <c r="D23" s="39" t="s">
        <v>98</v>
      </c>
      <c r="E23" s="31">
        <v>1</v>
      </c>
      <c r="F23" s="32">
        <v>2850</v>
      </c>
      <c r="G23" s="33">
        <f>E23*F23</f>
        <v>2850</v>
      </c>
      <c r="H23" s="31">
        <v>1</v>
      </c>
      <c r="I23" s="33">
        <f>H23*F23</f>
        <v>2850</v>
      </c>
      <c r="J23" s="34">
        <f>I23-G23</f>
        <v>0</v>
      </c>
      <c r="K23" s="35">
        <f>IFERROR(J23/G23,0)</f>
        <v>0</v>
      </c>
    </row>
    <row r="24" spans="1:11" ht="16.5" customHeight="1" x14ac:dyDescent="0.25">
      <c r="A24" s="36" t="s">
        <v>99</v>
      </c>
      <c r="B24" s="37"/>
      <c r="C24" s="38" t="s">
        <v>100</v>
      </c>
      <c r="D24" s="39" t="s">
        <v>98</v>
      </c>
      <c r="E24" s="31">
        <v>18</v>
      </c>
      <c r="F24" s="32">
        <v>680</v>
      </c>
      <c r="G24" s="33">
        <f>E24*F24</f>
        <v>12240</v>
      </c>
      <c r="H24" s="31">
        <v>18</v>
      </c>
      <c r="I24" s="33">
        <f>H24*F24</f>
        <v>12240</v>
      </c>
      <c r="J24" s="34">
        <f>I24-G24</f>
        <v>0</v>
      </c>
      <c r="K24" s="35">
        <f>IFERROR(J24/G24,0)</f>
        <v>0</v>
      </c>
    </row>
    <row r="25" spans="1:11" ht="18" customHeight="1" x14ac:dyDescent="0.25">
      <c r="A25" s="40"/>
      <c r="B25" s="2" t="s">
        <v>101</v>
      </c>
      <c r="C25" s="2"/>
      <c r="D25" s="2"/>
      <c r="E25" s="2"/>
      <c r="F25" s="2"/>
      <c r="G25" s="41">
        <f>SUM(G22:G24)</f>
        <v>51215</v>
      </c>
      <c r="H25" s="42"/>
      <c r="I25" s="41">
        <f>SUM(I22:I24)</f>
        <v>52065</v>
      </c>
      <c r="J25" s="43">
        <f>SUM(J22:J24)</f>
        <v>850</v>
      </c>
      <c r="K25" s="44">
        <f>IFERROR(J25/G25,0)</f>
        <v>1.659670018549253E-2</v>
      </c>
    </row>
    <row r="26" spans="1:11" ht="19.5" customHeight="1" x14ac:dyDescent="0.25">
      <c r="A26" s="24" t="s">
        <v>102</v>
      </c>
      <c r="B26" s="2" t="s">
        <v>103</v>
      </c>
      <c r="C26" s="2"/>
      <c r="D26" s="25"/>
      <c r="E26" s="25"/>
      <c r="F26" s="25"/>
      <c r="G26" s="25"/>
      <c r="H26" s="25"/>
      <c r="I26" s="25"/>
      <c r="J26" s="25"/>
      <c r="K26" s="26"/>
    </row>
    <row r="27" spans="1:11" ht="16.5" customHeight="1" x14ac:dyDescent="0.25">
      <c r="A27" s="27" t="s">
        <v>104</v>
      </c>
      <c r="B27" s="28"/>
      <c r="C27" s="29" t="s">
        <v>105</v>
      </c>
      <c r="D27" s="30" t="s">
        <v>67</v>
      </c>
      <c r="E27" s="31">
        <v>865</v>
      </c>
      <c r="F27" s="32">
        <v>18.5</v>
      </c>
      <c r="G27" s="33">
        <f>E27*F27</f>
        <v>16002.5</v>
      </c>
      <c r="H27" s="31">
        <v>872</v>
      </c>
      <c r="I27" s="33">
        <f>H27*F27</f>
        <v>16132</v>
      </c>
      <c r="J27" s="34">
        <f>I27-G27</f>
        <v>129.5</v>
      </c>
      <c r="K27" s="35">
        <f>IFERROR(J27/G27,0)</f>
        <v>8.0924855491329474E-3</v>
      </c>
    </row>
    <row r="28" spans="1:11" ht="16.5" customHeight="1" x14ac:dyDescent="0.25">
      <c r="A28" s="36" t="s">
        <v>106</v>
      </c>
      <c r="B28" s="37"/>
      <c r="C28" s="38" t="s">
        <v>107</v>
      </c>
      <c r="D28" s="39" t="s">
        <v>67</v>
      </c>
      <c r="E28" s="31">
        <v>780</v>
      </c>
      <c r="F28" s="32">
        <v>12</v>
      </c>
      <c r="G28" s="33">
        <f>E28*F28</f>
        <v>9360</v>
      </c>
      <c r="H28" s="31">
        <v>775</v>
      </c>
      <c r="I28" s="33">
        <f>H28*F28</f>
        <v>9300</v>
      </c>
      <c r="J28" s="34">
        <f>I28-G28</f>
        <v>-60</v>
      </c>
      <c r="K28" s="35">
        <f>IFERROR(J28/G28,0)</f>
        <v>-6.41025641025641E-3</v>
      </c>
    </row>
    <row r="29" spans="1:11" ht="16.5" customHeight="1" x14ac:dyDescent="0.25">
      <c r="A29" s="27" t="s">
        <v>108</v>
      </c>
      <c r="B29" s="28"/>
      <c r="C29" s="29" t="s">
        <v>109</v>
      </c>
      <c r="D29" s="30" t="s">
        <v>67</v>
      </c>
      <c r="E29" s="31">
        <v>380</v>
      </c>
      <c r="F29" s="32">
        <v>22</v>
      </c>
      <c r="G29" s="33">
        <f>E29*F29</f>
        <v>8360</v>
      </c>
      <c r="H29" s="31">
        <v>380</v>
      </c>
      <c r="I29" s="33">
        <f>H29*F29</f>
        <v>8360</v>
      </c>
      <c r="J29" s="34">
        <f>I29-G29</f>
        <v>0</v>
      </c>
      <c r="K29" s="35">
        <f>IFERROR(J29/G29,0)</f>
        <v>0</v>
      </c>
    </row>
    <row r="30" spans="1:11" ht="18" customHeight="1" x14ac:dyDescent="0.25">
      <c r="A30" s="40"/>
      <c r="B30" s="2" t="s">
        <v>110</v>
      </c>
      <c r="C30" s="2"/>
      <c r="D30" s="2"/>
      <c r="E30" s="2"/>
      <c r="F30" s="2"/>
      <c r="G30" s="41">
        <f>SUM(G27:G29)</f>
        <v>33722.5</v>
      </c>
      <c r="H30" s="42"/>
      <c r="I30" s="41">
        <f>SUM(I27:I29)</f>
        <v>33792</v>
      </c>
      <c r="J30" s="43">
        <f>SUM(J27:J29)</f>
        <v>69.5</v>
      </c>
      <c r="K30" s="44">
        <f>IFERROR(J30/G30,0)</f>
        <v>2.060938542516124E-3</v>
      </c>
    </row>
    <row r="31" spans="1:11" ht="19.5" customHeight="1" x14ac:dyDescent="0.25">
      <c r="A31" s="24" t="s">
        <v>111</v>
      </c>
      <c r="B31" s="2" t="s">
        <v>112</v>
      </c>
      <c r="C31" s="2"/>
      <c r="D31" s="25"/>
      <c r="E31" s="25"/>
      <c r="F31" s="25"/>
      <c r="G31" s="25"/>
      <c r="H31" s="25"/>
      <c r="I31" s="25"/>
      <c r="J31" s="25"/>
      <c r="K31" s="26"/>
    </row>
    <row r="32" spans="1:11" ht="16.5" customHeight="1" x14ac:dyDescent="0.25">
      <c r="A32" s="36" t="s">
        <v>113</v>
      </c>
      <c r="B32" s="37"/>
      <c r="C32" s="38" t="s">
        <v>114</v>
      </c>
      <c r="D32" s="39" t="s">
        <v>67</v>
      </c>
      <c r="E32" s="31">
        <v>780</v>
      </c>
      <c r="F32" s="32">
        <v>8.5</v>
      </c>
      <c r="G32" s="33">
        <f>E32*F32</f>
        <v>6630</v>
      </c>
      <c r="H32" s="31">
        <v>785</v>
      </c>
      <c r="I32" s="33">
        <f>H32*F32</f>
        <v>6672.5</v>
      </c>
      <c r="J32" s="34">
        <f>I32-G32</f>
        <v>42.5</v>
      </c>
      <c r="K32" s="35">
        <f>IFERROR(J32/G32,0)</f>
        <v>6.41025641025641E-3</v>
      </c>
    </row>
    <row r="33" spans="1:11" ht="16.5" customHeight="1" x14ac:dyDescent="0.25">
      <c r="A33" s="36" t="s">
        <v>115</v>
      </c>
      <c r="B33" s="37"/>
      <c r="C33" s="38" t="s">
        <v>116</v>
      </c>
      <c r="D33" s="39" t="s">
        <v>67</v>
      </c>
      <c r="E33" s="31">
        <v>380</v>
      </c>
      <c r="F33" s="32">
        <v>9.5</v>
      </c>
      <c r="G33" s="33">
        <f>E33*F33</f>
        <v>3610</v>
      </c>
      <c r="H33" s="31">
        <v>380</v>
      </c>
      <c r="I33" s="33">
        <f>H33*F33</f>
        <v>3610</v>
      </c>
      <c r="J33" s="34">
        <f>I33-G33</f>
        <v>0</v>
      </c>
      <c r="K33" s="35">
        <f>IFERROR(J33/G33,0)</f>
        <v>0</v>
      </c>
    </row>
    <row r="34" spans="1:11" ht="18" customHeight="1" x14ac:dyDescent="0.25">
      <c r="A34" s="40"/>
      <c r="B34" s="2" t="s">
        <v>117</v>
      </c>
      <c r="C34" s="2"/>
      <c r="D34" s="2"/>
      <c r="E34" s="2"/>
      <c r="F34" s="2"/>
      <c r="G34" s="41">
        <f>SUM(G32:G33)</f>
        <v>10240</v>
      </c>
      <c r="H34" s="42"/>
      <c r="I34" s="41">
        <f>SUM(I32:I33)</f>
        <v>10282.5</v>
      </c>
      <c r="J34" s="43">
        <f>SUM(J32:J33)</f>
        <v>42.5</v>
      </c>
      <c r="K34" s="44">
        <f>IFERROR(J34/G34,0)</f>
        <v>4.150390625E-3</v>
      </c>
    </row>
    <row r="35" spans="1:11" ht="19.5" customHeight="1" x14ac:dyDescent="0.25">
      <c r="A35" s="24" t="s">
        <v>118</v>
      </c>
      <c r="B35" s="2" t="s">
        <v>119</v>
      </c>
      <c r="C35" s="2"/>
      <c r="D35" s="25"/>
      <c r="E35" s="25"/>
      <c r="F35" s="25"/>
      <c r="G35" s="25"/>
      <c r="H35" s="25"/>
      <c r="I35" s="25"/>
      <c r="J35" s="25"/>
      <c r="K35" s="26"/>
    </row>
    <row r="36" spans="1:11" ht="16.5" customHeight="1" x14ac:dyDescent="0.25">
      <c r="A36" s="27" t="s">
        <v>120</v>
      </c>
      <c r="B36" s="28"/>
      <c r="C36" s="29" t="s">
        <v>121</v>
      </c>
      <c r="D36" s="30" t="s">
        <v>45</v>
      </c>
      <c r="E36" s="31">
        <v>1</v>
      </c>
      <c r="F36" s="32">
        <v>28500</v>
      </c>
      <c r="G36" s="33">
        <f>E36*F36</f>
        <v>28500</v>
      </c>
      <c r="H36" s="31">
        <v>1</v>
      </c>
      <c r="I36" s="33">
        <f>H36*F36</f>
        <v>28500</v>
      </c>
      <c r="J36" s="34">
        <f>I36-G36</f>
        <v>0</v>
      </c>
      <c r="K36" s="35">
        <f>IFERROR(J36/G36,0)</f>
        <v>0</v>
      </c>
    </row>
    <row r="37" spans="1:11" ht="16.5" customHeight="1" x14ac:dyDescent="0.25">
      <c r="A37" s="36" t="s">
        <v>122</v>
      </c>
      <c r="B37" s="37"/>
      <c r="C37" s="38" t="s">
        <v>123</v>
      </c>
      <c r="D37" s="39" t="s">
        <v>45</v>
      </c>
      <c r="E37" s="31">
        <v>1</v>
      </c>
      <c r="F37" s="32">
        <v>8200</v>
      </c>
      <c r="G37" s="33">
        <f>E37*F37</f>
        <v>8200</v>
      </c>
      <c r="H37" s="31">
        <v>1</v>
      </c>
      <c r="I37" s="33">
        <f>H37*F37</f>
        <v>8200</v>
      </c>
      <c r="J37" s="34">
        <f>I37-G37</f>
        <v>0</v>
      </c>
      <c r="K37" s="35">
        <f>IFERROR(J37/G37,0)</f>
        <v>0</v>
      </c>
    </row>
    <row r="38" spans="1:11" ht="18" customHeight="1" x14ac:dyDescent="0.25">
      <c r="A38" s="40"/>
      <c r="B38" s="2" t="s">
        <v>124</v>
      </c>
      <c r="C38" s="2"/>
      <c r="D38" s="2"/>
      <c r="E38" s="2"/>
      <c r="F38" s="2"/>
      <c r="G38" s="41">
        <f>SUM(G36:G37)</f>
        <v>36700</v>
      </c>
      <c r="H38" s="42"/>
      <c r="I38" s="41">
        <f>SUM(I36:I37)</f>
        <v>36700</v>
      </c>
      <c r="J38" s="43">
        <f>SUM(J36:J37)</f>
        <v>0</v>
      </c>
      <c r="K38" s="44">
        <f>IFERROR(J38/G38,0)</f>
        <v>0</v>
      </c>
    </row>
    <row r="39" spans="1:11" ht="19.5" customHeight="1" x14ac:dyDescent="0.25">
      <c r="A39" s="24" t="s">
        <v>125</v>
      </c>
      <c r="B39" s="2" t="s">
        <v>126</v>
      </c>
      <c r="C39" s="2"/>
      <c r="D39" s="25"/>
      <c r="E39" s="25"/>
      <c r="F39" s="25"/>
      <c r="G39" s="25"/>
      <c r="H39" s="25"/>
      <c r="I39" s="25"/>
      <c r="J39" s="25"/>
      <c r="K39" s="26"/>
    </row>
    <row r="40" spans="1:11" ht="16.5" customHeight="1" x14ac:dyDescent="0.25">
      <c r="A40" s="36" t="s">
        <v>127</v>
      </c>
      <c r="B40" s="37"/>
      <c r="C40" s="38" t="s">
        <v>128</v>
      </c>
      <c r="D40" s="39" t="s">
        <v>45</v>
      </c>
      <c r="E40" s="31">
        <v>1</v>
      </c>
      <c r="F40" s="32">
        <v>18400</v>
      </c>
      <c r="G40" s="33">
        <f>E40*F40</f>
        <v>18400</v>
      </c>
      <c r="H40" s="31">
        <v>1</v>
      </c>
      <c r="I40" s="33">
        <f>H40*F40</f>
        <v>18400</v>
      </c>
      <c r="J40" s="34">
        <f>I40-G40</f>
        <v>0</v>
      </c>
      <c r="K40" s="35">
        <f>IFERROR(J40/G40,0)</f>
        <v>0</v>
      </c>
    </row>
    <row r="41" spans="1:11" ht="16.5" customHeight="1" x14ac:dyDescent="0.25">
      <c r="A41" s="36" t="s">
        <v>129</v>
      </c>
      <c r="B41" s="37"/>
      <c r="C41" s="38" t="s">
        <v>130</v>
      </c>
      <c r="D41" s="39" t="s">
        <v>45</v>
      </c>
      <c r="E41" s="31">
        <v>1</v>
      </c>
      <c r="F41" s="32">
        <v>32000</v>
      </c>
      <c r="G41" s="33">
        <f>E41*F41</f>
        <v>32000</v>
      </c>
      <c r="H41" s="31">
        <v>1</v>
      </c>
      <c r="I41" s="33">
        <f>H41*F41</f>
        <v>32000</v>
      </c>
      <c r="J41" s="34">
        <f>I41-G41</f>
        <v>0</v>
      </c>
      <c r="K41" s="35">
        <f>IFERROR(J41/G41,0)</f>
        <v>0</v>
      </c>
    </row>
    <row r="42" spans="1:11" ht="18" customHeight="1" x14ac:dyDescent="0.25">
      <c r="A42" s="40"/>
      <c r="B42" s="2" t="s">
        <v>131</v>
      </c>
      <c r="C42" s="2"/>
      <c r="D42" s="2"/>
      <c r="E42" s="2"/>
      <c r="F42" s="2"/>
      <c r="G42" s="41">
        <f>SUM(G40:G41)</f>
        <v>50400</v>
      </c>
      <c r="H42" s="42"/>
      <c r="I42" s="41">
        <f>SUM(I40:I41)</f>
        <v>50400</v>
      </c>
      <c r="J42" s="43">
        <f>SUM(J40:J41)</f>
        <v>0</v>
      </c>
      <c r="K42" s="44">
        <f>IFERROR(J42/G42,0)</f>
        <v>0</v>
      </c>
    </row>
    <row r="43" spans="1:11" ht="19.5" customHeight="1" x14ac:dyDescent="0.25">
      <c r="A43" s="24" t="s">
        <v>132</v>
      </c>
      <c r="B43" s="2" t="s">
        <v>133</v>
      </c>
      <c r="C43" s="2"/>
      <c r="D43" s="25"/>
      <c r="E43" s="25"/>
      <c r="F43" s="25"/>
      <c r="G43" s="25"/>
      <c r="H43" s="25"/>
      <c r="I43" s="25"/>
      <c r="J43" s="25"/>
      <c r="K43" s="26"/>
    </row>
    <row r="44" spans="1:11" ht="16.5" customHeight="1" x14ac:dyDescent="0.25">
      <c r="A44" s="27" t="s">
        <v>134</v>
      </c>
      <c r="B44" s="28"/>
      <c r="C44" s="29" t="s">
        <v>135</v>
      </c>
      <c r="D44" s="30" t="s">
        <v>67</v>
      </c>
      <c r="E44" s="31">
        <v>95</v>
      </c>
      <c r="F44" s="32">
        <v>68</v>
      </c>
      <c r="G44" s="33">
        <f>E44*F44</f>
        <v>6460</v>
      </c>
      <c r="H44" s="31">
        <v>92</v>
      </c>
      <c r="I44" s="33">
        <f>H44*F44</f>
        <v>6256</v>
      </c>
      <c r="J44" s="34">
        <f>I44-G44</f>
        <v>-204</v>
      </c>
      <c r="K44" s="35">
        <f>IFERROR(J44/G44,0)</f>
        <v>-3.1578947368421054E-2</v>
      </c>
    </row>
    <row r="45" spans="1:11" ht="16.5" customHeight="1" x14ac:dyDescent="0.25">
      <c r="A45" s="36" t="s">
        <v>136</v>
      </c>
      <c r="B45" s="37"/>
      <c r="C45" s="38" t="s">
        <v>137</v>
      </c>
      <c r="D45" s="39" t="s">
        <v>45</v>
      </c>
      <c r="E45" s="31">
        <v>1</v>
      </c>
      <c r="F45" s="32">
        <v>4200</v>
      </c>
      <c r="G45" s="33">
        <f>E45*F45</f>
        <v>4200</v>
      </c>
      <c r="H45" s="31">
        <v>1</v>
      </c>
      <c r="I45" s="33">
        <f>H45*F45</f>
        <v>4200</v>
      </c>
      <c r="J45" s="34">
        <f>I45-G45</f>
        <v>0</v>
      </c>
      <c r="K45" s="35">
        <f>IFERROR(J45/G45,0)</f>
        <v>0</v>
      </c>
    </row>
    <row r="46" spans="1:11" ht="18" customHeight="1" x14ac:dyDescent="0.25">
      <c r="A46" s="40"/>
      <c r="B46" s="2" t="s">
        <v>138</v>
      </c>
      <c r="C46" s="2"/>
      <c r="D46" s="2"/>
      <c r="E46" s="2"/>
      <c r="F46" s="2"/>
      <c r="G46" s="41">
        <f>SUM(G44:G45)</f>
        <v>10660</v>
      </c>
      <c r="H46" s="42"/>
      <c r="I46" s="41">
        <f>SUM(I44:I45)</f>
        <v>10456</v>
      </c>
      <c r="J46" s="43">
        <f>SUM(J44:J45)</f>
        <v>-204</v>
      </c>
      <c r="K46" s="44">
        <f>IFERROR(J46/G46,0)</f>
        <v>-1.9136960600375234E-2</v>
      </c>
    </row>
    <row r="47" spans="1:11" ht="7.5" customHeight="1" x14ac:dyDescent="0.25"/>
    <row r="48" spans="1:11" ht="24" customHeight="1" x14ac:dyDescent="0.25">
      <c r="A48" s="45"/>
      <c r="B48" s="1" t="s">
        <v>139</v>
      </c>
      <c r="C48" s="1"/>
      <c r="D48" s="1"/>
      <c r="E48" s="1"/>
      <c r="F48" s="1"/>
      <c r="G48" s="46">
        <f>G9+G15+G20+G25+G30+G34+G38+G42+G46</f>
        <v>393831.5</v>
      </c>
      <c r="H48" s="47"/>
      <c r="I48" s="46">
        <f>I9+I15+I20+I25+I30+I34+I38+I42+I46</f>
        <v>395476.5</v>
      </c>
      <c r="J48" s="48">
        <f>J9+J15+J20+J25+J30+J34+J38+J42+J46</f>
        <v>1645</v>
      </c>
      <c r="K48" s="49">
        <f>IFERROR(J48/G48,0)</f>
        <v>4.1769132230408184E-3</v>
      </c>
    </row>
    <row r="49" spans="1:11" ht="9.75" customHeight="1" x14ac:dyDescent="0.25"/>
    <row r="50" spans="1:11" ht="19.5" customHeight="1" x14ac:dyDescent="0.25">
      <c r="A50" s="9" t="s">
        <v>140</v>
      </c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19.5" customHeight="1" x14ac:dyDescent="0.25">
      <c r="A51" s="50" t="s">
        <v>49</v>
      </c>
      <c r="B51" s="51" t="s">
        <v>141</v>
      </c>
      <c r="C51" s="52"/>
      <c r="D51" s="52" t="s">
        <v>142</v>
      </c>
      <c r="E51" s="52" t="s">
        <v>143</v>
      </c>
      <c r="F51" s="52" t="s">
        <v>144</v>
      </c>
      <c r="G51" s="52" t="s">
        <v>145</v>
      </c>
      <c r="H51" s="52" t="s">
        <v>146</v>
      </c>
      <c r="I51" s="52" t="s">
        <v>147</v>
      </c>
      <c r="J51" s="52" t="s">
        <v>148</v>
      </c>
      <c r="K51" s="53" t="s">
        <v>149</v>
      </c>
    </row>
    <row r="52" spans="1:11" ht="16.5" customHeight="1" x14ac:dyDescent="0.25">
      <c r="A52" s="54" t="s">
        <v>150</v>
      </c>
      <c r="B52" s="118" t="s">
        <v>151</v>
      </c>
      <c r="C52" s="118"/>
      <c r="D52" s="55" t="s">
        <v>45</v>
      </c>
      <c r="E52" s="31">
        <v>1</v>
      </c>
      <c r="F52" s="32">
        <v>3850</v>
      </c>
      <c r="G52" s="33">
        <f>E52*F52</f>
        <v>3850</v>
      </c>
      <c r="H52" s="31">
        <v>1</v>
      </c>
      <c r="I52" s="33">
        <f>H52*F52</f>
        <v>3850</v>
      </c>
      <c r="J52" s="34">
        <f>I52-G52</f>
        <v>0</v>
      </c>
      <c r="K52" s="56" t="s">
        <v>152</v>
      </c>
    </row>
    <row r="53" spans="1:11" ht="16.5" customHeight="1" x14ac:dyDescent="0.25">
      <c r="A53" s="57" t="s">
        <v>153</v>
      </c>
      <c r="B53" s="7" t="s">
        <v>154</v>
      </c>
      <c r="C53" s="7"/>
      <c r="D53" s="36" t="s">
        <v>45</v>
      </c>
      <c r="E53" s="31">
        <v>1</v>
      </c>
      <c r="F53" s="32">
        <v>1420</v>
      </c>
      <c r="G53" s="33">
        <f>E53*F53</f>
        <v>1420</v>
      </c>
      <c r="H53" s="31">
        <v>1</v>
      </c>
      <c r="I53" s="33">
        <f>H53*F53</f>
        <v>1420</v>
      </c>
      <c r="J53" s="34">
        <f>I53-G53</f>
        <v>0</v>
      </c>
      <c r="K53" s="56" t="s">
        <v>152</v>
      </c>
    </row>
    <row r="54" spans="1:11" ht="19.5" customHeight="1" x14ac:dyDescent="0.25">
      <c r="A54" s="58"/>
      <c r="B54" s="119" t="s">
        <v>155</v>
      </c>
      <c r="C54" s="119"/>
      <c r="D54" s="119"/>
      <c r="E54" s="119"/>
      <c r="F54" s="119"/>
      <c r="G54" s="59">
        <f>SUM(G52:G53)</f>
        <v>5270</v>
      </c>
      <c r="H54" s="60"/>
      <c r="I54" s="59">
        <f>SUM(I52:I53)</f>
        <v>5270</v>
      </c>
      <c r="J54" s="61">
        <f>SUM(J52:J53)</f>
        <v>0</v>
      </c>
      <c r="K54" s="62">
        <f>IFERROR(J54/G54,0)</f>
        <v>0</v>
      </c>
    </row>
    <row r="55" spans="1:11" ht="7.5" customHeight="1" x14ac:dyDescent="0.25"/>
    <row r="56" spans="1:11" ht="15" customHeight="1" x14ac:dyDescent="0.25">
      <c r="A56" s="63" t="s">
        <v>156</v>
      </c>
      <c r="B56" s="120" t="s">
        <v>157</v>
      </c>
      <c r="C56" s="120"/>
      <c r="D56" s="120"/>
      <c r="E56" s="120"/>
      <c r="F56" s="120"/>
      <c r="G56" s="120"/>
      <c r="H56" s="120"/>
      <c r="I56" s="120"/>
      <c r="J56" s="120"/>
    </row>
    <row r="57" spans="1:11" ht="9.75" customHeight="1" x14ac:dyDescent="0.25"/>
    <row r="58" spans="1:11" ht="25.5" customHeight="1" x14ac:dyDescent="0.25">
      <c r="A58" s="64"/>
      <c r="B58" s="121" t="s">
        <v>158</v>
      </c>
      <c r="C58" s="121"/>
      <c r="D58" s="121"/>
      <c r="E58" s="121"/>
      <c r="F58" s="121"/>
      <c r="G58" s="65">
        <f>G48+G54</f>
        <v>399101.5</v>
      </c>
      <c r="H58" s="66"/>
      <c r="I58" s="65">
        <f>I48+I54</f>
        <v>400746.5</v>
      </c>
      <c r="J58" s="67">
        <f>J48+J54</f>
        <v>1645</v>
      </c>
      <c r="K58" s="68">
        <f>IFERROR(J58/G58,0)</f>
        <v>4.1217585000306936E-3</v>
      </c>
    </row>
  </sheetData>
  <mergeCells count="27">
    <mergeCell ref="B56:J56"/>
    <mergeCell ref="B58:F58"/>
    <mergeCell ref="B48:F48"/>
    <mergeCell ref="A50:K50"/>
    <mergeCell ref="B52:C52"/>
    <mergeCell ref="B53:C53"/>
    <mergeCell ref="B54:F54"/>
    <mergeCell ref="B38:F38"/>
    <mergeCell ref="B39:C39"/>
    <mergeCell ref="B42:F42"/>
    <mergeCell ref="B43:C43"/>
    <mergeCell ref="B46:F46"/>
    <mergeCell ref="B26:C26"/>
    <mergeCell ref="B30:F30"/>
    <mergeCell ref="B31:C31"/>
    <mergeCell ref="B34:F34"/>
    <mergeCell ref="B35:C35"/>
    <mergeCell ref="B15:F15"/>
    <mergeCell ref="B16:C16"/>
    <mergeCell ref="B20:F20"/>
    <mergeCell ref="B21:C21"/>
    <mergeCell ref="B25:F25"/>
    <mergeCell ref="A1:K1"/>
    <mergeCell ref="A2:K2"/>
    <mergeCell ref="B5:C5"/>
    <mergeCell ref="B9:F9"/>
    <mergeCell ref="B10:C10"/>
  </mergeCells>
  <conditionalFormatting sqref="J5:J58">
    <cfRule type="cellIs" dxfId="1" priority="2" operator="lessThan">
      <formula>0</formula>
    </cfRule>
    <cfRule type="cellIs" dxfId="0" priority="3" operator="greater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8820A"/>
  </sheetPr>
  <dimension ref="A1:I16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9.5703125" customWidth="1"/>
    <col min="2" max="2" width="13.42578125" customWidth="1"/>
    <col min="3" max="3" width="40" customWidth="1"/>
    <col min="4" max="4" width="13.42578125" customWidth="1"/>
    <col min="5" max="5" width="15.5703125" customWidth="1"/>
    <col min="6" max="6" width="13.42578125" customWidth="1"/>
    <col min="7" max="7" width="15.5703125" customWidth="1"/>
    <col min="8" max="8" width="13.42578125" customWidth="1"/>
    <col min="9" max="9" width="11" customWidth="1"/>
  </cols>
  <sheetData>
    <row r="1" spans="1:9" ht="33.75" customHeight="1" x14ac:dyDescent="0.25">
      <c r="A1" s="4" t="s">
        <v>159</v>
      </c>
      <c r="B1" s="4"/>
      <c r="C1" s="4"/>
      <c r="D1" s="4"/>
      <c r="E1" s="4"/>
      <c r="F1" s="4"/>
      <c r="G1" s="4"/>
      <c r="H1" s="4"/>
      <c r="I1" s="4"/>
    </row>
    <row r="2" spans="1:9" ht="18" customHeight="1" x14ac:dyDescent="0.25">
      <c r="A2" s="3" t="s">
        <v>160</v>
      </c>
      <c r="B2" s="3"/>
      <c r="C2" s="3"/>
      <c r="D2" s="3"/>
      <c r="E2" s="3"/>
      <c r="F2" s="3"/>
      <c r="G2" s="3"/>
      <c r="H2" s="3"/>
      <c r="I2" s="3"/>
    </row>
    <row r="3" spans="1:9" ht="3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ht="30" customHeight="1" x14ac:dyDescent="0.25">
      <c r="A4" s="69" t="s">
        <v>161</v>
      </c>
      <c r="B4" s="22" t="s">
        <v>162</v>
      </c>
      <c r="C4" s="23" t="s">
        <v>163</v>
      </c>
      <c r="D4" s="22" t="s">
        <v>164</v>
      </c>
      <c r="E4" s="22" t="s">
        <v>165</v>
      </c>
      <c r="F4" s="22" t="s">
        <v>166</v>
      </c>
      <c r="G4" s="22" t="s">
        <v>167</v>
      </c>
      <c r="H4" s="22" t="s">
        <v>168</v>
      </c>
      <c r="I4" s="70" t="s">
        <v>149</v>
      </c>
    </row>
    <row r="5" spans="1:9" ht="18" customHeight="1" x14ac:dyDescent="0.25">
      <c r="A5" s="71" t="s">
        <v>169</v>
      </c>
      <c r="B5" s="30" t="s">
        <v>170</v>
      </c>
      <c r="C5" s="72" t="s">
        <v>171</v>
      </c>
      <c r="D5" s="73">
        <v>0.15</v>
      </c>
      <c r="E5" s="32">
        <v>55200</v>
      </c>
      <c r="F5" s="74">
        <f>E5*0.19</f>
        <v>10488</v>
      </c>
      <c r="G5" s="75">
        <f>E5+F5</f>
        <v>65688</v>
      </c>
      <c r="H5" s="30" t="s">
        <v>172</v>
      </c>
      <c r="I5" s="56" t="s">
        <v>173</v>
      </c>
    </row>
    <row r="6" spans="1:9" ht="18" customHeight="1" x14ac:dyDescent="0.25">
      <c r="A6" s="57" t="s">
        <v>174</v>
      </c>
      <c r="B6" s="39" t="s">
        <v>175</v>
      </c>
      <c r="C6" s="76" t="s">
        <v>176</v>
      </c>
      <c r="D6" s="73">
        <v>0.35</v>
      </c>
      <c r="E6" s="32">
        <v>78400</v>
      </c>
      <c r="F6" s="74">
        <f>E6*0.19</f>
        <v>14896</v>
      </c>
      <c r="G6" s="75">
        <f>E6+F6</f>
        <v>93296</v>
      </c>
      <c r="H6" s="39" t="s">
        <v>177</v>
      </c>
      <c r="I6" s="56" t="s">
        <v>173</v>
      </c>
    </row>
    <row r="7" spans="1:9" ht="18" customHeight="1" x14ac:dyDescent="0.25">
      <c r="A7" s="71" t="s">
        <v>178</v>
      </c>
      <c r="B7" s="30" t="s">
        <v>179</v>
      </c>
      <c r="C7" s="72" t="s">
        <v>180</v>
      </c>
      <c r="D7" s="73">
        <v>0.55000000000000004</v>
      </c>
      <c r="E7" s="32">
        <v>79200</v>
      </c>
      <c r="F7" s="74">
        <f>E7*0.19</f>
        <v>15048</v>
      </c>
      <c r="G7" s="75">
        <f>E7+F7</f>
        <v>94248</v>
      </c>
      <c r="H7" s="30" t="s">
        <v>181</v>
      </c>
      <c r="I7" s="56" t="s">
        <v>173</v>
      </c>
    </row>
    <row r="8" spans="1:9" ht="18" customHeight="1" x14ac:dyDescent="0.25">
      <c r="A8" s="57" t="s">
        <v>182</v>
      </c>
      <c r="B8" s="39" t="s">
        <v>183</v>
      </c>
      <c r="C8" s="76" t="s">
        <v>184</v>
      </c>
      <c r="D8" s="73">
        <v>0.78</v>
      </c>
      <c r="E8" s="32">
        <v>90000</v>
      </c>
      <c r="F8" s="74">
        <f>E8*0.19</f>
        <v>17100</v>
      </c>
      <c r="G8" s="75">
        <f>E8+F8</f>
        <v>107100</v>
      </c>
      <c r="H8" s="39" t="s">
        <v>185</v>
      </c>
      <c r="I8" s="56" t="s">
        <v>173</v>
      </c>
    </row>
    <row r="9" spans="1:9" ht="18" customHeight="1" x14ac:dyDescent="0.25">
      <c r="A9" s="71" t="s">
        <v>186</v>
      </c>
      <c r="B9" s="30" t="s">
        <v>187</v>
      </c>
      <c r="C9" s="72" t="s">
        <v>188</v>
      </c>
      <c r="D9" s="73">
        <v>0.9</v>
      </c>
      <c r="E9" s="32">
        <v>46800</v>
      </c>
      <c r="F9" s="74">
        <f>E9*0.19</f>
        <v>8892</v>
      </c>
      <c r="G9" s="75">
        <f>E9+F9</f>
        <v>55692</v>
      </c>
      <c r="H9" s="30" t="s">
        <v>189</v>
      </c>
      <c r="I9" s="77" t="s">
        <v>190</v>
      </c>
    </row>
    <row r="10" spans="1:9" ht="9.75" customHeight="1" x14ac:dyDescent="0.25"/>
    <row r="11" spans="1:9" ht="19.5" customHeight="1" x14ac:dyDescent="0.25">
      <c r="A11" s="9" t="s">
        <v>191</v>
      </c>
      <c r="B11" s="9"/>
      <c r="C11" s="9"/>
      <c r="D11" s="9"/>
      <c r="E11" s="9"/>
      <c r="F11" s="9"/>
      <c r="G11" s="9"/>
      <c r="H11" s="9"/>
      <c r="I11" s="9"/>
    </row>
    <row r="12" spans="1:9" ht="18" customHeight="1" x14ac:dyDescent="0.25">
      <c r="A12" s="78"/>
      <c r="B12" s="122" t="s">
        <v>192</v>
      </c>
      <c r="C12" s="122"/>
      <c r="D12" s="122"/>
      <c r="E12" s="79">
        <f>SUM(E5:E8)</f>
        <v>302800</v>
      </c>
      <c r="F12" s="80">
        <f>SUM(F5:F8)</f>
        <v>57532</v>
      </c>
      <c r="G12" s="81">
        <f>SUM(G5:G8)</f>
        <v>360332</v>
      </c>
      <c r="H12" s="82"/>
      <c r="I12" s="83"/>
    </row>
    <row r="13" spans="1:9" ht="18" customHeight="1" x14ac:dyDescent="0.25">
      <c r="A13" s="84"/>
      <c r="B13" s="123" t="s">
        <v>193</v>
      </c>
      <c r="C13" s="123"/>
      <c r="D13" s="123"/>
      <c r="E13" s="85">
        <f>SUM(E9:E9)</f>
        <v>46800</v>
      </c>
      <c r="F13" s="86">
        <f>SUM(F9:F9)</f>
        <v>8892</v>
      </c>
      <c r="G13" s="87">
        <f>SUM(G9:G9)</f>
        <v>55692</v>
      </c>
      <c r="H13" s="88"/>
      <c r="I13" s="89"/>
    </row>
    <row r="14" spans="1:9" ht="21.75" customHeight="1" x14ac:dyDescent="0.25">
      <c r="A14" s="45"/>
      <c r="B14" s="124" t="s">
        <v>194</v>
      </c>
      <c r="C14" s="124"/>
      <c r="D14" s="124"/>
      <c r="E14" s="90">
        <f>SUM(E5:E9)</f>
        <v>349600</v>
      </c>
      <c r="F14" s="91">
        <f>SUM(F5:F9)</f>
        <v>66424</v>
      </c>
      <c r="G14" s="92">
        <f>SUM(G5:G9)</f>
        <v>416024</v>
      </c>
      <c r="H14" s="47"/>
      <c r="I14" s="93"/>
    </row>
    <row r="15" spans="1:9" ht="7.5" customHeight="1" x14ac:dyDescent="0.25"/>
    <row r="16" spans="1:9" ht="15.75" customHeight="1" x14ac:dyDescent="0.25">
      <c r="A16" s="125" t="s">
        <v>195</v>
      </c>
      <c r="B16" s="125"/>
      <c r="C16" s="125"/>
      <c r="D16" s="125"/>
      <c r="E16" s="125"/>
      <c r="F16" s="125"/>
      <c r="G16" s="125"/>
      <c r="H16" s="125"/>
      <c r="I16" s="125"/>
    </row>
  </sheetData>
  <mergeCells count="7">
    <mergeCell ref="B14:D14"/>
    <mergeCell ref="A16:I16"/>
    <mergeCell ref="A1:I1"/>
    <mergeCell ref="A2:I2"/>
    <mergeCell ref="A11:I11"/>
    <mergeCell ref="B12:D12"/>
    <mergeCell ref="B13:D1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E2238"/>
  </sheetPr>
  <dimension ref="A1:D31"/>
  <sheetViews>
    <sheetView showGridLines="0" zoomScaleNormal="100" workbookViewId="0"/>
  </sheetViews>
  <sheetFormatPr baseColWidth="10" defaultColWidth="8.7109375" defaultRowHeight="15" x14ac:dyDescent="0.25"/>
  <cols>
    <col min="1" max="1" width="5" customWidth="1"/>
    <col min="2" max="2" width="48" customWidth="1"/>
    <col min="3" max="3" width="22" customWidth="1"/>
    <col min="4" max="4" width="5" customWidth="1"/>
    <col min="5" max="5" width="4" customWidth="1"/>
  </cols>
  <sheetData>
    <row r="1" spans="1:4" ht="37.5" customHeight="1" x14ac:dyDescent="0.25">
      <c r="A1" s="126" t="s">
        <v>196</v>
      </c>
      <c r="B1" s="126"/>
      <c r="C1" s="126"/>
      <c r="D1" s="126"/>
    </row>
    <row r="2" spans="1:4" ht="19.5" customHeight="1" x14ac:dyDescent="0.25">
      <c r="A2" s="10" t="s">
        <v>197</v>
      </c>
      <c r="B2" s="10"/>
      <c r="C2" s="10"/>
      <c r="D2" s="10"/>
    </row>
    <row r="3" spans="1:4" ht="3" customHeight="1" x14ac:dyDescent="0.25">
      <c r="A3" s="11"/>
      <c r="B3" s="11"/>
      <c r="C3" s="11"/>
      <c r="D3" s="11"/>
    </row>
    <row r="4" spans="1:4" ht="15.75" customHeight="1" x14ac:dyDescent="0.25">
      <c r="A4" s="94" t="s">
        <v>198</v>
      </c>
      <c r="B4" s="95" t="s">
        <v>9</v>
      </c>
      <c r="C4" s="96"/>
      <c r="D4" s="96"/>
    </row>
    <row r="5" spans="1:4" ht="15.75" customHeight="1" x14ac:dyDescent="0.25">
      <c r="A5" s="94" t="s">
        <v>199</v>
      </c>
      <c r="B5" s="95" t="s">
        <v>11</v>
      </c>
      <c r="C5" s="96"/>
      <c r="D5" s="96"/>
    </row>
    <row r="6" spans="1:4" ht="15.75" customHeight="1" x14ac:dyDescent="0.25">
      <c r="A6" s="94" t="s">
        <v>200</v>
      </c>
      <c r="B6" s="95" t="s">
        <v>17</v>
      </c>
      <c r="C6" s="96"/>
      <c r="D6" s="96"/>
    </row>
    <row r="7" spans="1:4" ht="15.75" customHeight="1" x14ac:dyDescent="0.25">
      <c r="A7" s="94" t="s">
        <v>201</v>
      </c>
      <c r="B7" s="95" t="s">
        <v>35</v>
      </c>
      <c r="C7" s="96"/>
      <c r="D7" s="96"/>
    </row>
    <row r="8" spans="1:4" ht="15.75" customHeight="1" x14ac:dyDescent="0.25">
      <c r="A8" s="97" t="s">
        <v>202</v>
      </c>
      <c r="B8" s="98" t="s">
        <v>203</v>
      </c>
      <c r="C8" s="99"/>
      <c r="D8" s="99"/>
    </row>
    <row r="9" spans="1:4" ht="9.75" customHeight="1" x14ac:dyDescent="0.25"/>
    <row r="10" spans="1:4" ht="19.5" customHeight="1" x14ac:dyDescent="0.25">
      <c r="A10" s="127" t="s">
        <v>204</v>
      </c>
      <c r="B10" s="127"/>
      <c r="C10" s="127"/>
      <c r="D10" s="127"/>
    </row>
    <row r="11" spans="1:4" ht="18.75" customHeight="1" x14ac:dyDescent="0.25">
      <c r="A11" s="100" t="s">
        <v>205</v>
      </c>
      <c r="B11" s="101" t="s">
        <v>206</v>
      </c>
      <c r="C11" s="102">
        <f>Leistungsverzeichnis!I48</f>
        <v>395476.5</v>
      </c>
      <c r="D11" s="103"/>
    </row>
    <row r="12" spans="1:4" ht="18.75" customHeight="1" x14ac:dyDescent="0.25">
      <c r="A12" s="100" t="s">
        <v>207</v>
      </c>
      <c r="B12" s="101" t="s">
        <v>208</v>
      </c>
      <c r="C12" s="102">
        <f>Leistungsverzeichnis!I54</f>
        <v>5270</v>
      </c>
      <c r="D12" s="103"/>
    </row>
    <row r="13" spans="1:4" ht="3.75" customHeight="1" x14ac:dyDescent="0.25">
      <c r="A13" s="16"/>
      <c r="B13" s="104"/>
      <c r="C13" s="105"/>
    </row>
    <row r="14" spans="1:4" ht="21.75" customHeight="1" x14ac:dyDescent="0.25">
      <c r="A14" s="106" t="s">
        <v>209</v>
      </c>
      <c r="B14" s="107" t="s">
        <v>210</v>
      </c>
      <c r="C14" s="108">
        <f>C11+C12</f>
        <v>400746.5</v>
      </c>
      <c r="D14" s="103"/>
    </row>
    <row r="15" spans="1:4" ht="3.75" customHeight="1" x14ac:dyDescent="0.25">
      <c r="A15" s="16"/>
      <c r="B15" s="104"/>
      <c r="C15" s="105"/>
    </row>
    <row r="16" spans="1:4" ht="19.5" customHeight="1" x14ac:dyDescent="0.25">
      <c r="A16" s="127" t="s">
        <v>211</v>
      </c>
      <c r="B16" s="127"/>
      <c r="C16" s="127"/>
      <c r="D16" s="127"/>
    </row>
    <row r="17" spans="1:4" ht="18.75" customHeight="1" x14ac:dyDescent="0.25">
      <c r="A17" s="100" t="s">
        <v>212</v>
      </c>
      <c r="B17" s="101" t="s">
        <v>213</v>
      </c>
      <c r="C17" s="102">
        <f>C14*0.19</f>
        <v>76141.835000000006</v>
      </c>
      <c r="D17" s="103"/>
    </row>
    <row r="18" spans="1:4" ht="3.75" customHeight="1" x14ac:dyDescent="0.25">
      <c r="A18" s="16"/>
      <c r="B18" s="104"/>
      <c r="C18" s="105"/>
    </row>
    <row r="19" spans="1:4" ht="25.5" customHeight="1" x14ac:dyDescent="0.25">
      <c r="A19" s="109" t="s">
        <v>214</v>
      </c>
      <c r="B19" s="110" t="s">
        <v>215</v>
      </c>
      <c r="C19" s="111">
        <f>C14+C17</f>
        <v>476888.33500000002</v>
      </c>
      <c r="D19" s="112"/>
    </row>
    <row r="20" spans="1:4" ht="12" customHeight="1" x14ac:dyDescent="0.25"/>
    <row r="21" spans="1:4" ht="19.5" customHeight="1" x14ac:dyDescent="0.25">
      <c r="A21" s="127" t="s">
        <v>216</v>
      </c>
      <c r="B21" s="127"/>
      <c r="C21" s="127"/>
      <c r="D21" s="127"/>
    </row>
    <row r="22" spans="1:4" ht="18.75" customHeight="1" x14ac:dyDescent="0.25">
      <c r="A22" s="100" t="s">
        <v>217</v>
      </c>
      <c r="B22" s="101" t="s">
        <v>218</v>
      </c>
      <c r="C22" s="102">
        <f>-Abschlagsrechnungen!G14</f>
        <v>-416024</v>
      </c>
      <c r="D22" s="103"/>
    </row>
    <row r="23" spans="1:4" ht="18.75" customHeight="1" x14ac:dyDescent="0.25">
      <c r="A23" s="100" t="s">
        <v>219</v>
      </c>
      <c r="B23" s="101" t="s">
        <v>220</v>
      </c>
      <c r="C23" s="102">
        <f>-C14*0.05</f>
        <v>-20037.325000000001</v>
      </c>
      <c r="D23" s="103"/>
    </row>
    <row r="24" spans="1:4" ht="3.75" customHeight="1" x14ac:dyDescent="0.25">
      <c r="A24" s="16"/>
      <c r="B24" s="104"/>
      <c r="C24" s="105"/>
    </row>
    <row r="25" spans="1:4" ht="30" customHeight="1" x14ac:dyDescent="0.25">
      <c r="A25" s="109" t="s">
        <v>221</v>
      </c>
      <c r="B25" s="110" t="s">
        <v>222</v>
      </c>
      <c r="C25" s="113">
        <f>C19+C22+C23</f>
        <v>40827.010000000024</v>
      </c>
      <c r="D25" s="112"/>
    </row>
    <row r="26" spans="1:4" ht="12" customHeight="1" x14ac:dyDescent="0.25"/>
    <row r="27" spans="1:4" ht="19.5" customHeight="1" x14ac:dyDescent="0.25">
      <c r="A27" s="127" t="s">
        <v>223</v>
      </c>
      <c r="B27" s="127"/>
      <c r="C27" s="127"/>
      <c r="D27" s="127"/>
    </row>
    <row r="28" spans="1:4" ht="21.75" customHeight="1" x14ac:dyDescent="0.25">
      <c r="A28" s="114" t="s">
        <v>224</v>
      </c>
      <c r="B28" s="128" t="s">
        <v>225</v>
      </c>
      <c r="C28" s="128"/>
      <c r="D28" s="115"/>
    </row>
    <row r="29" spans="1:4" ht="21.75" customHeight="1" x14ac:dyDescent="0.25">
      <c r="A29" s="114" t="s">
        <v>224</v>
      </c>
      <c r="B29" s="128" t="s">
        <v>226</v>
      </c>
      <c r="C29" s="128"/>
      <c r="D29" s="115"/>
    </row>
    <row r="30" spans="1:4" ht="21.75" customHeight="1" x14ac:dyDescent="0.25">
      <c r="A30" s="114" t="s">
        <v>224</v>
      </c>
      <c r="B30" s="128" t="s">
        <v>227</v>
      </c>
      <c r="C30" s="128"/>
      <c r="D30" s="115"/>
    </row>
    <row r="31" spans="1:4" ht="21.75" customHeight="1" x14ac:dyDescent="0.25">
      <c r="A31" s="116" t="s">
        <v>224</v>
      </c>
      <c r="B31" s="129" t="s">
        <v>228</v>
      </c>
      <c r="C31" s="129"/>
      <c r="D31" s="117"/>
    </row>
  </sheetData>
  <mergeCells count="10">
    <mergeCell ref="A27:D27"/>
    <mergeCell ref="B28:C28"/>
    <mergeCell ref="B29:C29"/>
    <mergeCell ref="B30:C30"/>
    <mergeCell ref="B31:C31"/>
    <mergeCell ref="A1:D1"/>
    <mergeCell ref="A2:D2"/>
    <mergeCell ref="A10:D10"/>
    <mergeCell ref="A16:D16"/>
    <mergeCell ref="A21:D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Übersicht</vt:lpstr>
      <vt:lpstr>Leistungsverzeichnis</vt:lpstr>
      <vt:lpstr>Abschlagsrechnungen</vt:lpstr>
      <vt:lpstr>Schlussrechnung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2026-10-09T18:10:21Z</dcterms:created>
  <dcterms:modified xsi:type="dcterms:W3CDTF">2026-10-11T09:05:07Z</dcterms:modified>
  <dc:language>en-US</dc:language>
</cp:coreProperties>
</file>