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triebstagebuch" sheetId="1" state="visible" r:id="rId3"/>
    <sheet name="Auswertung" sheetId="2" state="visible" r:id="rId4"/>
    <sheet name="Schichtübergabe" sheetId="3" state="visible" r:id="rId5"/>
    <sheet name="Stammdaten" sheetId="4" state="visible" r:id="rId6"/>
    <sheet name="Anleitung" sheetId="5" state="visible" r:id="rId7"/>
  </sheets>
  <definedNames>
    <definedName function="false" hidden="false" localSheetId="4" name="_xlnm.Print_Area" vbProcedure="false">Anleitung!$A$1:$D$23</definedName>
    <definedName function="false" hidden="false" localSheetId="1" name="_xlnm.Print_Area" vbProcedure="false">Auswertung!$A$1:$K$33</definedName>
    <definedName function="false" hidden="false" localSheetId="0" name="_xlnm.Print_Area" vbProcedure="false">Betriebstagebuch!$A$1:$O$44</definedName>
    <definedName function="false" hidden="false" localSheetId="2" name="_xlnm.Print_Area" vbProcedure="false">Schichtübergabe!$A$1:$H$31</definedName>
    <definedName function="false" hidden="false" localSheetId="3" name="_xlnm.Print_Area" vbProcedure="false">Stammdaten!$A$1:$H$30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<sst xmlns="http://schemas.openxmlformats.org/spreadsheetml/2006/main" count="395" uniqueCount="197">
  <si>
    <t xml:space="preserve">01</t>
  </si>
  <si>
    <t xml:space="preserve">Betriebstagebuch</t>
  </si>
  <si>
    <t xml:space="preserve">Geschäftsjahr 2027</t>
  </si>
  <si>
    <t xml:space="preserve">Nr.</t>
  </si>
  <si>
    <t xml:space="preserve">Datum</t>
  </si>
  <si>
    <t xml:space="preserve">Zeit</t>
  </si>
  <si>
    <t xml:space="preserve">Schicht</t>
  </si>
  <si>
    <t xml:space="preserve">Bereich / Anlage</t>
  </si>
  <si>
    <t xml:space="preserve">Kategorie</t>
  </si>
  <si>
    <t xml:space="preserve">Ereignis / Beschreibung</t>
  </si>
  <si>
    <t xml:space="preserve">Maßnahme</t>
  </si>
  <si>
    <t xml:space="preserve">Priorität</t>
  </si>
  <si>
    <t xml:space="preserve">Status</t>
  </si>
  <si>
    <t xml:space="preserve">Ausfall (Min)</t>
  </si>
  <si>
    <t xml:space="preserve">Verantwortlich</t>
  </si>
  <si>
    <t xml:space="preserve">Erledigt am</t>
  </si>
  <si>
    <t xml:space="preserve">Offen (Tg.)</t>
  </si>
  <si>
    <t xml:space="preserve">Quittung</t>
  </si>
  <si>
    <t xml:space="preserve">Rang (Technik)</t>
  </si>
  <si>
    <t xml:space="preserve">06:15</t>
  </si>
  <si>
    <t xml:space="preserve">Früh</t>
  </si>
  <si>
    <t xml:space="preserve">Produktion</t>
  </si>
  <si>
    <t xml:space="preserve">Betrieb</t>
  </si>
  <si>
    <t xml:space="preserve">Schichtbeginn – Anlagen hochgefahren</t>
  </si>
  <si>
    <t xml:space="preserve">Funktionskontrolle durchgeführt</t>
  </si>
  <si>
    <t xml:space="preserve">Niedrig</t>
  </si>
  <si>
    <t xml:space="preserve">Erledigt</t>
  </si>
  <si>
    <t xml:space="preserve">T. Hahn</t>
  </si>
  <si>
    <t xml:space="preserve">RV</t>
  </si>
  <si>
    <t xml:space="preserve">09:40</t>
  </si>
  <si>
    <t xml:space="preserve">Haustechnik</t>
  </si>
  <si>
    <t xml:space="preserve">Störung</t>
  </si>
  <si>
    <t xml:space="preserve">Druckabfall im Leitungsnetz</t>
  </si>
  <si>
    <t xml:space="preserve">Ventil nachgezogen, Druck stabil</t>
  </si>
  <si>
    <t xml:space="preserve">Hoch</t>
  </si>
  <si>
    <t xml:space="preserve">R. Vogt</t>
  </si>
  <si>
    <t xml:space="preserve">SK</t>
  </si>
  <si>
    <t xml:space="preserve">13:20</t>
  </si>
  <si>
    <t xml:space="preserve">Spät</t>
  </si>
  <si>
    <t xml:space="preserve">Lager/Logistik</t>
  </si>
  <si>
    <t xml:space="preserve">Wartung</t>
  </si>
  <si>
    <t xml:space="preserve">Flurförderzeug – planmäßige Wartung</t>
  </si>
  <si>
    <t xml:space="preserve">Wartung lt. Plan, Protokoll abgelegt</t>
  </si>
  <si>
    <t xml:space="preserve">Mittel</t>
  </si>
  <si>
    <t xml:space="preserve">S. Kaiser</t>
  </si>
  <si>
    <t xml:space="preserve">TH</t>
  </si>
  <si>
    <t xml:space="preserve">07:05</t>
  </si>
  <si>
    <t xml:space="preserve">Qualitätssicherung</t>
  </si>
  <si>
    <t xml:space="preserve">Prüfung</t>
  </si>
  <si>
    <t xml:space="preserve">Stichprobenprüfung Charge 27-014</t>
  </si>
  <si>
    <t xml:space="preserve">Werte im Toleranzbereich</t>
  </si>
  <si>
    <t xml:space="preserve">M. Weiß</t>
  </si>
  <si>
    <t xml:space="preserve">11:30</t>
  </si>
  <si>
    <t xml:space="preserve">Förderband Linie 2 blockiert</t>
  </si>
  <si>
    <t xml:space="preserve">Fremdkörper entfernt, Lauf frei</t>
  </si>
  <si>
    <t xml:space="preserve">15:10</t>
  </si>
  <si>
    <t xml:space="preserve">IT/Netzwerk</t>
  </si>
  <si>
    <t xml:space="preserve">Netzwerkausfall Verwaltung</t>
  </si>
  <si>
    <t xml:space="preserve">Switch neu gestartet, Verbindung ok</t>
  </si>
  <si>
    <t xml:space="preserve">J. Arndt</t>
  </si>
  <si>
    <t xml:space="preserve">22:40</t>
  </si>
  <si>
    <t xml:space="preserve">Nacht</t>
  </si>
  <si>
    <t xml:space="preserve">Sicherheit</t>
  </si>
  <si>
    <t xml:space="preserve">Anweisung</t>
  </si>
  <si>
    <t xml:space="preserve">Rundgang Nachtschicht gemäß Plan</t>
  </si>
  <si>
    <t xml:space="preserve">Rundgang dokumentiert, o. B.</t>
  </si>
  <si>
    <t xml:space="preserve">K. Daume</t>
  </si>
  <si>
    <t xml:space="preserve">08:20</t>
  </si>
  <si>
    <t xml:space="preserve">Heizungsanlage – Inspektion</t>
  </si>
  <si>
    <t xml:space="preserve">Filter gewechselt, nächste Prüfung 04/2027</t>
  </si>
  <si>
    <t xml:space="preserve">14:05</t>
  </si>
  <si>
    <t xml:space="preserve">Produktwechsel Linie 1</t>
  </si>
  <si>
    <t xml:space="preserve">Umrüstung abgeschlossen, Freigabe erteilt</t>
  </si>
  <si>
    <t xml:space="preserve">10:15</t>
  </si>
  <si>
    <t xml:space="preserve">Außenanlage</t>
  </si>
  <si>
    <t xml:space="preserve">Sonstiges</t>
  </si>
  <si>
    <t xml:space="preserve">Winterdienst Zufahrt</t>
  </si>
  <si>
    <t xml:space="preserve">Fläche geräumt und gestreut</t>
  </si>
  <si>
    <t xml:space="preserve">P. Horn</t>
  </si>
  <si>
    <t xml:space="preserve">16:50</t>
  </si>
  <si>
    <t xml:space="preserve">Temperaturüberschreitung Aggregat 3</t>
  </si>
  <si>
    <t xml:space="preserve">Notabschaltung, Kühlung wird geprüft</t>
  </si>
  <si>
    <t xml:space="preserve">In Arbeit</t>
  </si>
  <si>
    <t xml:space="preserve">09:00</t>
  </si>
  <si>
    <t xml:space="preserve">Neue Prüfvorschrift QS-07 beachten</t>
  </si>
  <si>
    <t xml:space="preserve">Von allen Schichten zu quittieren</t>
  </si>
  <si>
    <t xml:space="preserve">Offen</t>
  </si>
  <si>
    <t xml:space="preserve">12:30</t>
  </si>
  <si>
    <t xml:space="preserve">Regalbeleuchtung defekt (Gang C)</t>
  </si>
  <si>
    <t xml:space="preserve">Meldung an Haustechnik weitergegeben</t>
  </si>
  <si>
    <t xml:space="preserve">07:45</t>
  </si>
  <si>
    <t xml:space="preserve">Monatliche Prüfung Notbeleuchtung</t>
  </si>
  <si>
    <t xml:space="preserve">Alle Leuchten funktionsfähig</t>
  </si>
  <si>
    <t xml:space="preserve">20:10</t>
  </si>
  <si>
    <t xml:space="preserve">Nachtlauf überwacht</t>
  </si>
  <si>
    <t xml:space="preserve">Keine Auffälligkeiten</t>
  </si>
  <si>
    <t xml:space="preserve">11:05</t>
  </si>
  <si>
    <t xml:space="preserve">Backup-System geprüft</t>
  </si>
  <si>
    <t xml:space="preserve">Backup erfolgreich, Log kontrolliert</t>
  </si>
  <si>
    <t xml:space="preserve">13:40</t>
  </si>
  <si>
    <t xml:space="preserve">Druckluftverlust Station 5</t>
  </si>
  <si>
    <t xml:space="preserve">Leckage lokalisiert, Dichtung bestellt</t>
  </si>
  <si>
    <t xml:space="preserve">15:25</t>
  </si>
  <si>
    <t xml:space="preserve">Kontrolle Fluchtwege</t>
  </si>
  <si>
    <t xml:space="preserve">Fluchtwege frei, Beschilderung ok</t>
  </si>
  <si>
    <t xml:space="preserve">08:10</t>
  </si>
  <si>
    <t xml:space="preserve">Wasseraustritt im Technikraum</t>
  </si>
  <si>
    <t xml:space="preserve">Hauptventil geschlossen, Fachfirma avisiert</t>
  </si>
  <si>
    <t xml:space="preserve">10:50</t>
  </si>
  <si>
    <t xml:space="preserve">Kalibrierung Messmittel M-12</t>
  </si>
  <si>
    <t xml:space="preserve">Kalibrierung ok, Marke erneuert</t>
  </si>
  <si>
    <t xml:space="preserve">14:20</t>
  </si>
  <si>
    <t xml:space="preserve">Wareneingang Sonderlieferung</t>
  </si>
  <si>
    <t xml:space="preserve">Eingelagert, Bestand aktualisiert</t>
  </si>
  <si>
    <t xml:space="preserve">09:35</t>
  </si>
  <si>
    <t xml:space="preserve">Schmierung Linie 2 (Wochenplan)</t>
  </si>
  <si>
    <t xml:space="preserve">Durchgeführt lt. Plan</t>
  </si>
  <si>
    <t xml:space="preserve">23:15</t>
  </si>
  <si>
    <t xml:space="preserve">Alarmmeldung Tor 3 (Fehlalarm)</t>
  </si>
  <si>
    <t xml:space="preserve">Vor Ort geprüft, kein Vorfall</t>
  </si>
  <si>
    <t xml:space="preserve">07:30</t>
  </si>
  <si>
    <t xml:space="preserve">Prüfung Beleuchtung Parkplatz</t>
  </si>
  <si>
    <t xml:space="preserve">2 Leuchtmittel getauscht</t>
  </si>
  <si>
    <t xml:space="preserve">12:00</t>
  </si>
  <si>
    <t xml:space="preserve">Passwortrichtlinie aktualisieren</t>
  </si>
  <si>
    <t xml:space="preserve">Umsetzung bis Monatsende</t>
  </si>
  <si>
    <t xml:space="preserve">16:40</t>
  </si>
  <si>
    <t xml:space="preserve">Qualitätsabweichung Linie 1</t>
  </si>
  <si>
    <t xml:space="preserve">Produktion gestoppt, Ursache in Prüfung</t>
  </si>
  <si>
    <t xml:space="preserve">02</t>
  </si>
  <si>
    <t xml:space="preserve">Auswertung</t>
  </si>
  <si>
    <t xml:space="preserve">EINTRÄGE GESAMT</t>
  </si>
  <si>
    <t xml:space="preserve">OFFEN</t>
  </si>
  <si>
    <t xml:space="preserve">IN ARBEIT</t>
  </si>
  <si>
    <t xml:space="preserve">ERLEDIGT</t>
  </si>
  <si>
    <t xml:space="preserve">STÖRUNGEN</t>
  </si>
  <si>
    <t xml:space="preserve">AUSFALLZEIT (STD)</t>
  </si>
  <si>
    <t xml:space="preserve">Einträge je Kategorie</t>
  </si>
  <si>
    <t xml:space="preserve">Einträge je Bereich</t>
  </si>
  <si>
    <t xml:space="preserve">03</t>
  </si>
  <si>
    <t xml:space="preserve">Schichtübergabe</t>
  </si>
  <si>
    <t xml:space="preserve">Übergabeprotokoll</t>
  </si>
  <si>
    <t xml:space="preserve">Von Schicht</t>
  </si>
  <si>
    <t xml:space="preserve">Uhrzeit</t>
  </si>
  <si>
    <t xml:space="preserve">15:00</t>
  </si>
  <si>
    <t xml:space="preserve">An Schicht</t>
  </si>
  <si>
    <t xml:space="preserve">Übergeben von</t>
  </si>
  <si>
    <t xml:space="preserve">Übernommen von</t>
  </si>
  <si>
    <t xml:space="preserve">Offene Punkte (automatisch aus dem Betriebstagebuch)</t>
  </si>
  <si>
    <t xml:space="preserve">Bereich</t>
  </si>
  <si>
    <t xml:space="preserve">Ereignis</t>
  </si>
  <si>
    <t xml:space="preserve">Verantw.</t>
  </si>
  <si>
    <t xml:space="preserve">Besondere Hinweise / Übergabenotizen</t>
  </si>
  <si>
    <t xml:space="preserve">z. B. laufende Arbeiten, Besonderheiten, noch zu erledigende Kontrollen …</t>
  </si>
  <si>
    <t xml:space="preserve">04</t>
  </si>
  <si>
    <t xml:space="preserve">Stammdaten</t>
  </si>
  <si>
    <t xml:space="preserve">Betrieb / Standort</t>
  </si>
  <si>
    <t xml:space="preserve">Werk Nord · Musteranlage 1</t>
  </si>
  <si>
    <t xml:space="preserve">Stichtag (Bezug)</t>
  </si>
  <si>
    <t xml:space="preserve">Verantwortliche Person</t>
  </si>
  <si>
    <t xml:space="preserve">T. Hahn (Schichtleitung)</t>
  </si>
  <si>
    <t xml:space="preserve">Erstellt / Revision</t>
  </si>
  <si>
    <t xml:space="preserve">Rev. 01 · 2027</t>
  </si>
  <si>
    <t xml:space="preserve">Hinweis: »Stichtag« = späteres aus heute und letztem Eintrag (für »Offen (Tg.)«). Blaue Felder sind Eingaben.</t>
  </si>
  <si>
    <t xml:space="preserve">Bereiche / Anlagen</t>
  </si>
  <si>
    <t xml:space="preserve">Kategorien</t>
  </si>
  <si>
    <t xml:space="preserve">Schichten</t>
  </si>
  <si>
    <t xml:space="preserve">Prioritäten</t>
  </si>
  <si>
    <t xml:space="preserve">Status (Ampel)</t>
  </si>
  <si>
    <t xml:space="preserve">Mitarbeitende</t>
  </si>
  <si>
    <t xml:space="preserve">05</t>
  </si>
  <si>
    <t xml:space="preserve">Anleitung</t>
  </si>
  <si>
    <t xml:space="preserve">So führen Sie das Betriebstagebuch</t>
  </si>
  <si>
    <t xml:space="preserve">1 · Stammdaten</t>
  </si>
  <si>
    <t xml:space="preserve">Im Blatt »Stammdaten« Standort und Verantwortliche eintragen; Bereiche, Kategorien, Schichten, Status und Mitarbeitende an den Betrieb anpassen.</t>
  </si>
  <si>
    <t xml:space="preserve">2 · Erfassen</t>
  </si>
  <si>
    <t xml:space="preserve">Jeden Vorgang im »Betriebstagebuch« zeitnah und lückenlos eintragen: Datum, Zeit, Schicht, Bereich, Kategorie, Ereignis und Maßnahme. Felder mit Auswahlliste sind farbig.</t>
  </si>
  <si>
    <t xml:space="preserve">3 · Status pflegen</t>
  </si>
  <si>
    <t xml:space="preserve">Status auf Offen / In Arbeit / Erledigt setzen (Ampel). »Offen (Tg.)« zählt automatisch; ab 7 Tagen wird der Wert rot.</t>
  </si>
  <si>
    <t xml:space="preserve">4 · Schichtübergabe</t>
  </si>
  <si>
    <t xml:space="preserve">Das Blatt »Schichtübergabe« listet alle offenen Punkte automatisch auf. Protokollkopf ausfüllen, Besonderheiten notieren, übergeben.</t>
  </si>
  <si>
    <t xml:space="preserve">5 · Auswerten</t>
  </si>
  <si>
    <t xml:space="preserve">»Auswertung« verdichtet Einträge nach Kategorie, Bereich und Status und zeigt Störungen sowie Ausfallzeit.</t>
  </si>
  <si>
    <t xml:space="preserve">Legende</t>
  </si>
  <si>
    <t xml:space="preserve">Offen (rot) · In Arbeit (gelb) · Erledigt (grün).</t>
  </si>
  <si>
    <t xml:space="preserve">Hoch (rot) · Mittel (gelb) · Niedrig (grün).</t>
  </si>
  <si>
    <t xml:space="preserve">Betrieb · Wartung · Störung (rot) · Prüfung · Anweisung · Sonstiges.</t>
  </si>
  <si>
    <t xml:space="preserve">Nur bei Störungen: Dauer der Betriebsunterbrechung in Minuten (Grundlage für die Ausfallzeit).</t>
  </si>
  <si>
    <t xml:space="preserve">Kürzel der übernehmenden Schicht zur Bestätigung der Kenntnisnahme (z. B. bei Anweisungen).</t>
  </si>
  <si>
    <t xml:space="preserve">Eingaben</t>
  </si>
  <si>
    <t xml:space="preserve">Blau = frei einzutragen · Weiß = Eingaben im Journal · übrige Werte sind Formeln. Technik-Spalte »Rang« nicht ändern.</t>
  </si>
  <si>
    <t xml:space="preserve">Hinweise</t>
  </si>
  <si>
    <t xml:space="preserve">Lückenlosigkeit</t>
  </si>
  <si>
    <t xml:space="preserve">Einträge chronologisch und vollständig führen; Korrekturen nachvollziehbar vornehmen (nicht überschreiben).</t>
  </si>
  <si>
    <t xml:space="preserve">Aufbewahrung</t>
  </si>
  <si>
    <t xml:space="preserve">Aufbewahrungsfristen richten sich nach Branche und Vorschrift. Diese Vorlage kommt ohne Makros aus und ist voll editierbar.</t>
  </si>
  <si>
    <t xml:space="preserve">Beispieldaten einfach überschreiben.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</si>
</sst>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dd\.mm\.yyyy"/>
    <numFmt numFmtId="167" formatCode="0;;;\–"/>
    <numFmt numFmtId="168" formatCode="0"/>
    <numFmt numFmtId="169" formatCode="0.0"/>
  </numFmts>
  <fonts count="3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3E89AE"/>
      <name val="Calibri"/>
      <family val="0"/>
      <charset val="1"/>
    </font>
    <font>
      <b val="true"/>
      <sz val="18"/>
      <color rgb="FFFFFFFF"/>
      <name val="Calibri"/>
      <family val="0"/>
      <charset val="1"/>
    </font>
    <font>
      <sz val="9"/>
      <color rgb="FFAEBEC6"/>
      <name val="Calibri"/>
      <family val="0"/>
      <charset val="1"/>
    </font>
    <font>
      <b val="true"/>
      <sz val="9"/>
      <color rgb="FF38505A"/>
      <name val="Calibri"/>
      <family val="0"/>
      <charset val="1"/>
    </font>
    <font>
      <sz val="9"/>
      <color rgb="FF74828A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8"/>
      <color rgb="FF74828A"/>
      <name val="Calibri"/>
      <family val="0"/>
      <charset val="1"/>
    </font>
    <font>
      <b val="true"/>
      <sz val="9"/>
      <color rgb="FF74828A"/>
      <name val="Calibri"/>
      <family val="0"/>
      <charset val="1"/>
    </font>
    <font>
      <sz val="9.5"/>
      <color rgb="FF1E2A30"/>
      <name val="Calibri"/>
      <family val="0"/>
      <charset val="1"/>
    </font>
    <font>
      <sz val="8"/>
      <color rgb="FF74828A"/>
      <name val="Calibri"/>
      <family val="0"/>
      <charset val="1"/>
    </font>
    <font>
      <b val="true"/>
      <sz val="18"/>
      <color rgb="FF38505A"/>
      <name val="Calibri"/>
      <family val="0"/>
      <charset val="1"/>
    </font>
    <font>
      <b val="true"/>
      <sz val="18"/>
      <color rgb="FFB23A2E"/>
      <name val="Calibri"/>
      <family val="0"/>
      <charset val="1"/>
    </font>
    <font>
      <b val="true"/>
      <sz val="18"/>
      <color rgb="FFC2871B"/>
      <name val="Calibri"/>
      <family val="0"/>
      <charset val="1"/>
    </font>
    <font>
      <b val="true"/>
      <sz val="18"/>
      <color rgb="FF2E7D5B"/>
      <name val="Calibri"/>
      <family val="0"/>
      <charset val="1"/>
    </font>
    <font>
      <b val="true"/>
      <sz val="18"/>
      <color rgb="FF2C6E8F"/>
      <name val="Calibri"/>
      <family val="0"/>
      <charset val="1"/>
    </font>
    <font>
      <b val="true"/>
      <sz val="10"/>
      <color rgb="FF26353D"/>
      <name val="Calibri"/>
      <family val="0"/>
      <charset val="1"/>
    </font>
    <font>
      <b val="true"/>
      <sz val="9.5"/>
      <color rgb="FF1E2A30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1"/>
      <color rgb="FF26353D"/>
      <name val="Calibri"/>
      <family val="0"/>
      <charset val="1"/>
    </font>
    <font>
      <b val="true"/>
      <sz val="10"/>
      <color rgb="FF1E2A30"/>
      <name val="Calibri"/>
      <family val="0"/>
      <charset val="1"/>
    </font>
    <font>
      <b val="true"/>
      <sz val="10"/>
      <color rgb="FF1D4E89"/>
      <name val="Calibri"/>
      <family val="0"/>
      <charset val="1"/>
    </font>
    <font>
      <i val="true"/>
      <sz val="9.5"/>
      <color rgb="FF74828A"/>
      <name val="Calibri"/>
      <family val="0"/>
      <charset val="1"/>
    </font>
    <font>
      <i val="true"/>
      <sz val="8"/>
      <color rgb="FF74828A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9.5"/>
      <color rgb="FF6B7682"/>
      <name val="Calibri"/>
      <family val="0"/>
      <charset val="1"/>
    </font>
    <font>
      <b val="true"/>
      <sz val="9.5"/>
      <color rgb="FFB23A2E"/>
      <name val="Calibri"/>
      <family val="0"/>
      <charset val="1"/>
    </font>
    <font>
      <b val="true"/>
      <sz val="9.5"/>
      <color rgb="FF2C6E8F"/>
      <name val="Calibri"/>
      <family val="0"/>
      <charset val="1"/>
    </font>
    <font>
      <b val="true"/>
      <sz val="9.5"/>
      <color rgb="FFC2871B"/>
      <name val="Calibri"/>
      <family val="0"/>
      <charset val="1"/>
    </font>
    <font>
      <b val="true"/>
      <sz val="9.5"/>
      <color rgb="FF2E7D5B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b val="true"/>
      <sz val="10"/>
      <color rgb="FF2C6E8F"/>
      <name val="Calibri"/>
      <family val="0"/>
      <charset val="1"/>
    </font>
    <font>
      <sz val="10"/>
      <color rgb="FF1E2A30"/>
      <name val="Calibri"/>
      <family val="0"/>
      <charset val="1"/>
    </font>
    <font>
      <i val="true"/>
      <sz val="9"/>
      <color rgb="FF74828A"/>
      <name val="Calibri"/>
      <family val="0"/>
      <charset val="1"/>
    </font>
  </fonts>
  <fills count="12">
    <fill>
      <patternFill patternType="none"/>
    </fill>
    <fill>
      <patternFill patternType="gray125"/>
    </fill>
    <fill>
      <patternFill patternType="solid">
        <fgColor rgb="FF2C6E8F"/>
        <bgColor rgb="FF2E7D5B"/>
      </patternFill>
    </fill>
    <fill>
      <patternFill patternType="solid">
        <fgColor rgb="FF26353D"/>
        <bgColor rgb="FF1E2A30"/>
      </patternFill>
    </fill>
    <fill>
      <patternFill patternType="solid">
        <fgColor rgb="FFEEF1F3"/>
        <bgColor rgb="FFF3F5F6"/>
      </patternFill>
    </fill>
    <fill>
      <patternFill patternType="solid">
        <fgColor rgb="FF38505A"/>
        <bgColor rgb="FF1D4E89"/>
      </patternFill>
    </fill>
    <fill>
      <patternFill patternType="solid">
        <fgColor rgb="FFFFFFFF"/>
        <bgColor rgb="FFF6F8F9"/>
      </patternFill>
    </fill>
    <fill>
      <patternFill patternType="solid">
        <fgColor rgb="FFF3F5F6"/>
        <bgColor rgb="FFF6F8F9"/>
      </patternFill>
    </fill>
    <fill>
      <patternFill patternType="solid">
        <fgColor rgb="FFF6F8F9"/>
        <bgColor rgb="FFF3F5F6"/>
      </patternFill>
    </fill>
    <fill>
      <patternFill patternType="solid">
        <fgColor rgb="FFB23A2E"/>
        <bgColor rgb="FF993366"/>
      </patternFill>
    </fill>
    <fill>
      <patternFill patternType="solid">
        <fgColor rgb="FFC2871B"/>
        <bgColor rgb="FF808000"/>
      </patternFill>
    </fill>
    <fill>
      <patternFill patternType="solid">
        <fgColor rgb="FF2E7D5B"/>
        <bgColor rgb="FF2C6E8F"/>
      </patternFill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2C6E8F"/>
      </bottom>
      <diagonal/>
    </border>
    <border diagonalUp="false" diagonalDown="false">
      <left/>
      <right/>
      <top/>
      <bottom style="thin">
        <color rgb="FFE4E9EC"/>
      </bottom>
      <diagonal/>
    </border>
    <border diagonalUp="false" diagonalDown="false">
      <left/>
      <right/>
      <top style="medium">
        <color rgb="FF38505A"/>
      </top>
      <bottom/>
      <diagonal/>
    </border>
    <border diagonalUp="false" diagonalDown="false">
      <left/>
      <right/>
      <top style="medium">
        <color rgb="FFB23A2E"/>
      </top>
      <bottom/>
      <diagonal/>
    </border>
    <border diagonalUp="false" diagonalDown="false">
      <left/>
      <right/>
      <top style="medium">
        <color rgb="FFC2871B"/>
      </top>
      <bottom/>
      <diagonal/>
    </border>
    <border diagonalUp="false" diagonalDown="false">
      <left/>
      <right/>
      <top style="medium">
        <color rgb="FF2E7D5B"/>
      </top>
      <bottom/>
      <diagonal/>
    </border>
    <border diagonalUp="false" diagonalDown="false">
      <left/>
      <right/>
      <top style="medium">
        <color rgb="FF2C6E8F"/>
      </top>
      <bottom/>
      <diagonal/>
    </border>
    <border diagonalUp="false" diagonalDown="false">
      <left style="thin">
        <color rgb="FFCCD4D8"/>
      </left>
      <right style="thin">
        <color rgb="FFCCD4D8"/>
      </right>
      <top style="thin">
        <color rgb="FFCCD4D8"/>
      </top>
      <bottom style="thin">
        <color rgb="FFCCD4D8"/>
      </bottom>
      <diagonal/>
    </border>
    <border diagonalUp="false" diagonalDown="false">
      <left style="thin">
        <color rgb="FFCCD4D8"/>
      </left>
      <right/>
      <top style="thin">
        <color rgb="FFCCD4D8"/>
      </top>
      <bottom style="thin">
        <color rgb="FFCCD4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4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1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6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12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8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8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12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4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4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4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5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6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4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4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7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8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4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20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24" fillId="6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4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5" fillId="6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5" fillId="6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8" fontId="12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6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4" fillId="4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7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8" fillId="5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9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0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2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3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2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4" fillId="9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34" fillId="1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34" fillId="11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35" fillId="4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6" fillId="4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7" fillId="4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ont>
        <name val="Calibri"/>
        <charset val="1"/>
        <family val="0"/>
        <b val="1"/>
        <color rgb="FFFFFFFF"/>
        <sz val="9"/>
      </font>
      <fill>
        <patternFill>
          <bgColor rgb="FFB23A2E"/>
        </patternFill>
      </fill>
    </dxf>
    <dxf>
      <font>
        <name val="Calibri"/>
        <charset val="1"/>
        <family val="0"/>
        <b val="1"/>
        <color rgb="FFFFFFFF"/>
        <sz val="9"/>
      </font>
      <fill>
        <patternFill>
          <bgColor rgb="FFC2871B"/>
        </patternFill>
      </fill>
    </dxf>
    <dxf>
      <font>
        <name val="Calibri"/>
        <charset val="1"/>
        <family val="0"/>
        <b val="1"/>
        <color rgb="FFFFFFFF"/>
        <sz val="9"/>
      </font>
      <fill>
        <patternFill>
          <bgColor rgb="FF2E7D5B"/>
        </patternFill>
      </fill>
    </dxf>
    <dxf>
      <font>
        <name val="Calibri"/>
        <charset val="1"/>
        <family val="0"/>
        <b val="1"/>
        <color rgb="FFB23A2E"/>
        <sz val="9"/>
      </font>
    </dxf>
    <dxf>
      <font>
        <name val="Calibri"/>
        <charset val="1"/>
        <family val="0"/>
        <b val="1"/>
        <color rgb="FFC2871B"/>
        <sz val="9"/>
      </font>
    </dxf>
    <dxf>
      <font>
        <name val="Calibri"/>
        <charset val="1"/>
        <family val="0"/>
        <b val="1"/>
        <color rgb="FF2E7D5B"/>
        <sz val="9"/>
      </font>
    </dxf>
    <dxf>
      <font>
        <name val="Calibri"/>
        <charset val="1"/>
        <family val="0"/>
        <b val="1"/>
        <color rgb="FF6B7682"/>
        <sz val="9"/>
      </font>
    </dxf>
    <dxf>
      <font>
        <name val="Calibri"/>
        <charset val="1"/>
        <family val="0"/>
        <b val="1"/>
        <color rgb="FF2C6E8F"/>
        <sz val="9"/>
      </font>
    </dxf>
    <dxf>
      <fill>
        <patternFill>
          <bgColor rgb="FFFBECE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C6E8F"/>
      <rgbColor rgb="FFAEBEC6"/>
      <rgbColor rgb="FF878787"/>
      <rgbColor rgb="FF9999FF"/>
      <rgbColor rgb="FF993366"/>
      <rgbColor rgb="FFF6F8F9"/>
      <rgbColor rgb="FFEEF1F3"/>
      <rgbColor rgb="FF660066"/>
      <rgbColor rgb="FFFF8080"/>
      <rgbColor rgb="FF0066CC"/>
      <rgbColor rgb="FFCCD4D8"/>
      <rgbColor rgb="FF000080"/>
      <rgbColor rgb="FFFF00FF"/>
      <rgbColor rgb="FFFFFF00"/>
      <rgbColor rgb="FF00FFFF"/>
      <rgbColor rgb="FF800080"/>
      <rgbColor rgb="FF800000"/>
      <rgbColor rgb="FF3E89AE"/>
      <rgbColor rgb="FF0000FF"/>
      <rgbColor rgb="FF00CCFF"/>
      <rgbColor rgb="FFE4E9EC"/>
      <rgbColor rgb="FFF3F5F6"/>
      <rgbColor rgb="FFFBECEA"/>
      <rgbColor rgb="FF99CCFF"/>
      <rgbColor rgb="FFFF99CC"/>
      <rgbColor rgb="FFCC99FF"/>
      <rgbColor rgb="FFD9D9D9"/>
      <rgbColor rgb="FF4F81BD"/>
      <rgbColor rgb="FF33CCCC"/>
      <rgbColor rgb="FF99CC00"/>
      <rgbColor rgb="FFFFCC00"/>
      <rgbColor rgb="FFC2871B"/>
      <rgbColor rgb="FFFF6600"/>
      <rgbColor rgb="FF6B7682"/>
      <rgbColor rgb="FF74828A"/>
      <rgbColor rgb="FF38505A"/>
      <rgbColor rgb="FF2E7D5B"/>
      <rgbColor rgb="FF003300"/>
      <rgbColor rgb="FF1E2A30"/>
      <rgbColor rgb="FFB23A2E"/>
      <rgbColor rgb="FF993366"/>
      <rgbColor rgb="FF1D4E89"/>
      <rgbColor rgb="FF2635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Einträge je Kategorie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2c6e8f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Auswertung!$B$13:$B$18</c:f>
              <c:strCache>
                <c:ptCount val="6"/>
                <c:pt idx="0">
                  <c:v>Betrieb</c:v>
                </c:pt>
                <c:pt idx="1">
                  <c:v>Wartung</c:v>
                </c:pt>
                <c:pt idx="2">
                  <c:v>Störung</c:v>
                </c:pt>
                <c:pt idx="3">
                  <c:v>Prüfung</c:v>
                </c:pt>
                <c:pt idx="4">
                  <c:v>Anweisung</c:v>
                </c:pt>
                <c:pt idx="5">
                  <c:v>Sonstiges</c:v>
                </c:pt>
              </c:strCache>
            </c:strRef>
          </c:cat>
          <c:val>
            <c:numRef>
              <c:f>Auswertung!$C$13:$C$18</c:f>
              <c:numCache>
                <c:formatCode>General</c:formatCode>
                <c:ptCount val="6"/>
                <c:pt idx="0">
                  <c:v>4</c:v>
                </c:pt>
                <c:pt idx="1">
                  <c:v>5</c:v>
                </c:pt>
                <c:pt idx="2">
                  <c:v>8</c:v>
                </c:pt>
                <c:pt idx="3">
                  <c:v>4</c:v>
                </c:pt>
                <c:pt idx="4">
                  <c:v>3</c:v>
                </c:pt>
                <c:pt idx="5">
                  <c:v>2</c:v>
                </c:pt>
              </c:numCache>
            </c:numRef>
          </c:val>
        </c:ser>
        <c:gapWidth val="150"/>
        <c:overlap val="0"/>
        <c:axId val="66386683"/>
        <c:axId val="8355182"/>
      </c:barChart>
      <c:catAx>
        <c:axId val="663866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355182"/>
        <c:crosses val="autoZero"/>
        <c:auto val="1"/>
        <c:lblAlgn val="ctr"/>
        <c:lblOffset val="100"/>
        <c:noMultiLvlLbl val="0"/>
      </c:catAx>
      <c:valAx>
        <c:axId val="835518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638668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Einträge je Bereich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38505a"/>
            </a:solidFill>
            <a:ln w="0">
              <a:noFill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Auswertung!$E$13:$E$19</c:f>
              <c:strCache>
                <c:ptCount val="7"/>
                <c:pt idx="0">
                  <c:v>Produktion</c:v>
                </c:pt>
                <c:pt idx="1">
                  <c:v>Lager/Logistik</c:v>
                </c:pt>
                <c:pt idx="2">
                  <c:v>Haustechnik</c:v>
                </c:pt>
                <c:pt idx="3">
                  <c:v>Qualitätssicherung</c:v>
                </c:pt>
                <c:pt idx="4">
                  <c:v>Außenanlage</c:v>
                </c:pt>
                <c:pt idx="5">
                  <c:v>IT/Netzwerk</c:v>
                </c:pt>
                <c:pt idx="6">
                  <c:v>Sicherheit</c:v>
                </c:pt>
              </c:strCache>
            </c:strRef>
          </c:cat>
          <c:val>
            <c:numRef>
              <c:f>Auswertung!$F$13:$F$19</c:f>
              <c:numCache>
                <c:formatCode>General</c:formatCode>
                <c:ptCount val="7"/>
                <c:pt idx="0">
                  <c:v>8</c:v>
                </c:pt>
                <c:pt idx="1">
                  <c:v>3</c:v>
                </c:pt>
                <c:pt idx="2">
                  <c:v>4</c:v>
                </c:pt>
                <c:pt idx="3">
                  <c:v>3</c:v>
                </c:pt>
                <c:pt idx="4">
                  <c:v>2</c:v>
                </c:pt>
                <c:pt idx="5">
                  <c:v>3</c:v>
                </c:pt>
                <c:pt idx="6">
                  <c:v>3</c:v>
                </c:pt>
              </c:numCache>
            </c:numRef>
          </c:val>
        </c:ser>
        <c:gapWidth val="150"/>
        <c:overlap val="0"/>
        <c:axId val="29807583"/>
        <c:axId val="3046589"/>
      </c:barChart>
      <c:catAx>
        <c:axId val="29807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46589"/>
        <c:crosses val="autoZero"/>
        <c:auto val="1"/>
        <c:lblAlgn val="ctr"/>
        <c:lblOffset val="100"/>
        <c:noMultiLvlLbl val="0"/>
      </c:catAx>
      <c:valAx>
        <c:axId val="304658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980758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Status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b23a2e"/>
              </a:solidFill>
              <a:ln w="0"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c2871b"/>
              </a:solidFill>
              <a:ln w="0"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2e7d5b"/>
              </a:solidFill>
              <a:ln w="0">
                <a:solidFill>
                  <a:srgbClr val="ffffff"/>
                </a:solidFill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eparator>; </c:separator>
            <c:showLeaderLines val="1"/>
          </c:dLbls>
          <c:cat>
            <c:strRef>
              <c:f>Auswertung!$H$13:$H$15</c:f>
              <c:strCache>
                <c:ptCount val="3"/>
                <c:pt idx="0">
                  <c:v>Offen</c:v>
                </c:pt>
                <c:pt idx="1">
                  <c:v>In Arbeit</c:v>
                </c:pt>
                <c:pt idx="2">
                  <c:v>Erledigt</c:v>
                </c:pt>
              </c:strCache>
            </c:strRef>
          </c:cat>
          <c:val>
            <c:numRef>
              <c:f>Auswertung!$I$13:$I$15</c:f>
              <c:numCache>
                <c:formatCode>General</c:formatCode>
                <c:ptCount val="3"/>
                <c:pt idx="0">
                  <c:v>3</c:v>
                </c:pt>
                <c:pt idx="1">
                  <c:v>4</c:v>
                </c:pt>
                <c:pt idx="2">
                  <c:v>19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21</xdr:row>
      <xdr:rowOff>0</xdr:rowOff>
    </xdr:from>
    <xdr:to>
      <xdr:col>5</xdr:col>
      <xdr:colOff>474120</xdr:colOff>
      <xdr:row>34</xdr:row>
      <xdr:rowOff>43200</xdr:rowOff>
    </xdr:to>
    <xdr:graphicFrame>
      <xdr:nvGraphicFramePr>
        <xdr:cNvPr id="0" name="Chart 1"/>
        <xdr:cNvGraphicFramePr/>
      </xdr:nvGraphicFramePr>
      <xdr:xfrm>
        <a:off x="211320" y="4429080"/>
        <a:ext cx="413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0</xdr:colOff>
      <xdr:row>21</xdr:row>
      <xdr:rowOff>0</xdr:rowOff>
    </xdr:from>
    <xdr:to>
      <xdr:col>8</xdr:col>
      <xdr:colOff>474480</xdr:colOff>
      <xdr:row>34</xdr:row>
      <xdr:rowOff>43200</xdr:rowOff>
    </xdr:to>
    <xdr:graphicFrame>
      <xdr:nvGraphicFramePr>
        <xdr:cNvPr id="1" name="Chart 2"/>
        <xdr:cNvGraphicFramePr/>
      </xdr:nvGraphicFramePr>
      <xdr:xfrm>
        <a:off x="2467080" y="4429080"/>
        <a:ext cx="413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7</xdr:col>
      <xdr:colOff>0</xdr:colOff>
      <xdr:row>21</xdr:row>
      <xdr:rowOff>0</xdr:rowOff>
    </xdr:from>
    <xdr:to>
      <xdr:col>11</xdr:col>
      <xdr:colOff>232560</xdr:colOff>
      <xdr:row>34</xdr:row>
      <xdr:rowOff>43200</xdr:rowOff>
    </xdr:to>
    <xdr:graphicFrame>
      <xdr:nvGraphicFramePr>
        <xdr:cNvPr id="2" name="Chart 3"/>
        <xdr:cNvGraphicFramePr/>
      </xdr:nvGraphicFramePr>
      <xdr:xfrm>
        <a:off x="4722480" y="4429080"/>
        <a:ext cx="269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6353D"/>
    <pageSetUpPr fitToPage="true"/>
  </sheetPr>
  <dimension ref="A1:P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"/>
    <col collapsed="false" customWidth="true" hidden="false" outlineLevel="0" max="3" min="3" style="0" width="7"/>
    <col collapsed="false" customWidth="true" hidden="false" outlineLevel="0" max="4" min="4" style="0" width="9"/>
    <col collapsed="false" customWidth="true" hidden="false" outlineLevel="0" max="5" min="5" style="0" width="16"/>
    <col collapsed="false" customWidth="true" hidden="false" outlineLevel="0" max="6" min="6" style="0" width="13"/>
    <col collapsed="false" customWidth="true" hidden="false" outlineLevel="0" max="7" min="7" style="0" width="30"/>
    <col collapsed="false" customWidth="true" hidden="false" outlineLevel="0" max="8" min="8" style="0" width="26"/>
    <col collapsed="false" customWidth="true" hidden="false" outlineLevel="0" max="9" min="9" style="0" width="10"/>
    <col collapsed="false" customWidth="true" hidden="false" outlineLevel="0" max="10" min="10" style="0" width="12"/>
    <col collapsed="false" customWidth="true" hidden="false" outlineLevel="0" max="11" min="11" style="0" width="9"/>
    <col collapsed="false" customWidth="true" hidden="false" outlineLevel="0" max="12" min="12" style="0" width="14"/>
    <col collapsed="false" customWidth="true" hidden="false" outlineLevel="0" max="13" min="13" style="0" width="12"/>
    <col collapsed="false" customWidth="true" hidden="false" outlineLevel="0" max="14" min="14" style="0" width="8"/>
    <col collapsed="false" customWidth="true" hidden="false" outlineLevel="0" max="15" min="15" style="0" width="9"/>
    <col collapsed="false" customWidth="true" hidden="false" outlineLevel="0" max="16" min="16" style="0" width="10"/>
  </cols>
  <sheetData>
    <row r="1" customFormat="false" ht="39.75" hidden="false" customHeight="true" outlineLevel="0" collapsed="false">
      <c r="A1" s="1"/>
      <c r="B1" s="2" t="s">
        <v>0</v>
      </c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4" t="s">
        <v>2</v>
      </c>
      <c r="N1" s="4"/>
      <c r="O1" s="4"/>
    </row>
    <row r="2" customFormat="false" ht="3.7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customFormat="false" ht="15.75" hidden="false" customHeight="true" outlineLevel="0" collapsed="false">
      <c r="A3" s="5" t="str">
        <f aca="false">"Betrieb/Standort: "&amp;Stammdaten!$C$5</f>
        <v>Betrieb/Standort: Werk Nord · Musteranlage 1</v>
      </c>
      <c r="B3" s="5"/>
      <c r="C3" s="5"/>
      <c r="D3" s="5"/>
      <c r="E3" s="5"/>
      <c r="F3" s="6" t="str">
        <f aca="false">"Verantwortlich: "&amp;Stammdaten!$C$7</f>
        <v>Verantwortlich: T. Hahn (Schichtleitung)</v>
      </c>
      <c r="G3" s="6"/>
      <c r="H3" s="6"/>
      <c r="I3" s="6"/>
      <c r="J3" s="6"/>
      <c r="K3" s="7" t="str">
        <f aca="false">"Stichtag (Bezug): "&amp;TEXT(Stammdaten!$C$6,"DD.MM.YYYY")</f>
        <v>Stichtag (Bezug): 17.01.2027</v>
      </c>
      <c r="L3" s="7"/>
      <c r="M3" s="7"/>
      <c r="N3" s="7"/>
      <c r="O3" s="7"/>
    </row>
    <row r="4" customFormat="false" ht="27.75" hidden="false" customHeight="true" outlineLevel="0" collapsed="false">
      <c r="A4" s="8" t="s">
        <v>3</v>
      </c>
      <c r="B4" s="8" t="s">
        <v>4</v>
      </c>
      <c r="C4" s="8" t="s">
        <v>5</v>
      </c>
      <c r="D4" s="8" t="s">
        <v>6</v>
      </c>
      <c r="E4" s="9" t="s">
        <v>7</v>
      </c>
      <c r="F4" s="8" t="s">
        <v>8</v>
      </c>
      <c r="G4" s="9" t="s">
        <v>9</v>
      </c>
      <c r="H4" s="9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10" t="s">
        <v>18</v>
      </c>
    </row>
    <row r="5" customFormat="false" ht="27.75" hidden="false" customHeight="true" outlineLevel="0" collapsed="false">
      <c r="A5" s="11" t="n">
        <f aca="false">IF($B5="","",1)</f>
        <v>1</v>
      </c>
      <c r="B5" s="12" t="n">
        <v>46391</v>
      </c>
      <c r="C5" s="13" t="s">
        <v>19</v>
      </c>
      <c r="D5" s="13" t="s">
        <v>20</v>
      </c>
      <c r="E5" s="14" t="s">
        <v>21</v>
      </c>
      <c r="F5" s="14" t="s">
        <v>22</v>
      </c>
      <c r="G5" s="15" t="s">
        <v>23</v>
      </c>
      <c r="H5" s="15" t="s">
        <v>24</v>
      </c>
      <c r="I5" s="13" t="s">
        <v>25</v>
      </c>
      <c r="J5" s="13" t="s">
        <v>26</v>
      </c>
      <c r="K5" s="16"/>
      <c r="L5" s="14" t="s">
        <v>27</v>
      </c>
      <c r="M5" s="12" t="n">
        <v>46391</v>
      </c>
      <c r="N5" s="13" t="str">
        <f aca="false">IF(OR($B5="",$J5="Erledigt"),"",MAX(0,INT(Stammdaten!$C$6-$B5)))</f>
        <v/>
      </c>
      <c r="O5" s="13" t="s">
        <v>28</v>
      </c>
      <c r="P5" s="17" t="str">
        <f aca="false">IF(AND($B5&lt;&gt;"",$J5&lt;&gt;"Erledigt"),COUNTIFS($B$5:$B5,"&lt;&gt;",$J$5:$J5,"&lt;&gt;Erledigt"),"")</f>
        <v/>
      </c>
    </row>
    <row r="6" customFormat="false" ht="27.75" hidden="false" customHeight="true" outlineLevel="0" collapsed="false">
      <c r="A6" s="18" t="n">
        <f aca="false">IF($B6="","",2)</f>
        <v>2</v>
      </c>
      <c r="B6" s="19" t="n">
        <v>46391</v>
      </c>
      <c r="C6" s="20" t="s">
        <v>29</v>
      </c>
      <c r="D6" s="20" t="s">
        <v>20</v>
      </c>
      <c r="E6" s="21" t="s">
        <v>30</v>
      </c>
      <c r="F6" s="21" t="s">
        <v>31</v>
      </c>
      <c r="G6" s="22" t="s">
        <v>32</v>
      </c>
      <c r="H6" s="22" t="s">
        <v>33</v>
      </c>
      <c r="I6" s="20" t="s">
        <v>34</v>
      </c>
      <c r="J6" s="20" t="s">
        <v>26</v>
      </c>
      <c r="K6" s="23" t="n">
        <v>35</v>
      </c>
      <c r="L6" s="21" t="s">
        <v>35</v>
      </c>
      <c r="M6" s="19" t="n">
        <v>46391</v>
      </c>
      <c r="N6" s="20" t="str">
        <f aca="false">IF(OR($B6="",$J6="Erledigt"),"",MAX(0,INT(Stammdaten!$C$6-$B6)))</f>
        <v/>
      </c>
      <c r="O6" s="20" t="s">
        <v>36</v>
      </c>
      <c r="P6" s="17" t="str">
        <f aca="false">IF(AND($B6&lt;&gt;"",$J6&lt;&gt;"Erledigt"),COUNTIFS($B$5:$B6,"&lt;&gt;",$J$5:$J6,"&lt;&gt;Erledigt"),"")</f>
        <v/>
      </c>
    </row>
    <row r="7" customFormat="false" ht="27.75" hidden="false" customHeight="true" outlineLevel="0" collapsed="false">
      <c r="A7" s="11" t="n">
        <f aca="false">IF($B7="","",3)</f>
        <v>3</v>
      </c>
      <c r="B7" s="12" t="n">
        <v>46391</v>
      </c>
      <c r="C7" s="13" t="s">
        <v>37</v>
      </c>
      <c r="D7" s="13" t="s">
        <v>38</v>
      </c>
      <c r="E7" s="14" t="s">
        <v>39</v>
      </c>
      <c r="F7" s="14" t="s">
        <v>40</v>
      </c>
      <c r="G7" s="15" t="s">
        <v>41</v>
      </c>
      <c r="H7" s="15" t="s">
        <v>42</v>
      </c>
      <c r="I7" s="13" t="s">
        <v>43</v>
      </c>
      <c r="J7" s="13" t="s">
        <v>26</v>
      </c>
      <c r="K7" s="16"/>
      <c r="L7" s="14" t="s">
        <v>44</v>
      </c>
      <c r="M7" s="12" t="n">
        <v>46391</v>
      </c>
      <c r="N7" s="13" t="str">
        <f aca="false">IF(OR($B7="",$J7="Erledigt"),"",MAX(0,INT(Stammdaten!$C$6-$B7)))</f>
        <v/>
      </c>
      <c r="O7" s="13" t="s">
        <v>45</v>
      </c>
      <c r="P7" s="17" t="str">
        <f aca="false">IF(AND($B7&lt;&gt;"",$J7&lt;&gt;"Erledigt"),COUNTIFS($B$5:$B7,"&lt;&gt;",$J$5:$J7,"&lt;&gt;Erledigt"),"")</f>
        <v/>
      </c>
    </row>
    <row r="8" customFormat="false" ht="27.75" hidden="false" customHeight="true" outlineLevel="0" collapsed="false">
      <c r="A8" s="18" t="n">
        <f aca="false">IF($B8="","",4)</f>
        <v>4</v>
      </c>
      <c r="B8" s="19" t="n">
        <v>46392</v>
      </c>
      <c r="C8" s="20" t="s">
        <v>46</v>
      </c>
      <c r="D8" s="20" t="s">
        <v>20</v>
      </c>
      <c r="E8" s="21" t="s">
        <v>47</v>
      </c>
      <c r="F8" s="21" t="s">
        <v>48</v>
      </c>
      <c r="G8" s="22" t="s">
        <v>49</v>
      </c>
      <c r="H8" s="22" t="s">
        <v>50</v>
      </c>
      <c r="I8" s="20" t="s">
        <v>43</v>
      </c>
      <c r="J8" s="20" t="s">
        <v>26</v>
      </c>
      <c r="K8" s="23"/>
      <c r="L8" s="21" t="s">
        <v>51</v>
      </c>
      <c r="M8" s="19" t="n">
        <v>46392</v>
      </c>
      <c r="N8" s="20" t="str">
        <f aca="false">IF(OR($B8="",$J8="Erledigt"),"",MAX(0,INT(Stammdaten!$C$6-$B8)))</f>
        <v/>
      </c>
      <c r="O8" s="20" t="s">
        <v>28</v>
      </c>
      <c r="P8" s="17" t="str">
        <f aca="false">IF(AND($B8&lt;&gt;"",$J8&lt;&gt;"Erledigt"),COUNTIFS($B$5:$B8,"&lt;&gt;",$J$5:$J8,"&lt;&gt;Erledigt"),"")</f>
        <v/>
      </c>
    </row>
    <row r="9" customFormat="false" ht="27.75" hidden="false" customHeight="true" outlineLevel="0" collapsed="false">
      <c r="A9" s="11" t="n">
        <f aca="false">IF($B9="","",5)</f>
        <v>5</v>
      </c>
      <c r="B9" s="12" t="n">
        <v>46392</v>
      </c>
      <c r="C9" s="13" t="s">
        <v>52</v>
      </c>
      <c r="D9" s="13" t="s">
        <v>20</v>
      </c>
      <c r="E9" s="14" t="s">
        <v>21</v>
      </c>
      <c r="F9" s="14" t="s">
        <v>31</v>
      </c>
      <c r="G9" s="15" t="s">
        <v>53</v>
      </c>
      <c r="H9" s="15" t="s">
        <v>54</v>
      </c>
      <c r="I9" s="13" t="s">
        <v>34</v>
      </c>
      <c r="J9" s="13" t="s">
        <v>26</v>
      </c>
      <c r="K9" s="16" t="n">
        <v>50</v>
      </c>
      <c r="L9" s="14" t="s">
        <v>27</v>
      </c>
      <c r="M9" s="12" t="n">
        <v>46392</v>
      </c>
      <c r="N9" s="13" t="str">
        <f aca="false">IF(OR($B9="",$J9="Erledigt"),"",MAX(0,INT(Stammdaten!$C$6-$B9)))</f>
        <v/>
      </c>
      <c r="O9" s="13" t="s">
        <v>36</v>
      </c>
      <c r="P9" s="17" t="str">
        <f aca="false">IF(AND($B9&lt;&gt;"",$J9&lt;&gt;"Erledigt"),COUNTIFS($B$5:$B9,"&lt;&gt;",$J$5:$J9,"&lt;&gt;Erledigt"),"")</f>
        <v/>
      </c>
    </row>
    <row r="10" customFormat="false" ht="27.75" hidden="false" customHeight="true" outlineLevel="0" collapsed="false">
      <c r="A10" s="18" t="n">
        <f aca="false">IF($B10="","",6)</f>
        <v>6</v>
      </c>
      <c r="B10" s="19" t="n">
        <v>46392</v>
      </c>
      <c r="C10" s="20" t="s">
        <v>55</v>
      </c>
      <c r="D10" s="20" t="s">
        <v>38</v>
      </c>
      <c r="E10" s="21" t="s">
        <v>56</v>
      </c>
      <c r="F10" s="21" t="s">
        <v>31</v>
      </c>
      <c r="G10" s="22" t="s">
        <v>57</v>
      </c>
      <c r="H10" s="22" t="s">
        <v>58</v>
      </c>
      <c r="I10" s="20" t="s">
        <v>34</v>
      </c>
      <c r="J10" s="20" t="s">
        <v>26</v>
      </c>
      <c r="K10" s="23" t="n">
        <v>25</v>
      </c>
      <c r="L10" s="21" t="s">
        <v>59</v>
      </c>
      <c r="M10" s="19" t="n">
        <v>46392</v>
      </c>
      <c r="N10" s="20" t="str">
        <f aca="false">IF(OR($B10="",$J10="Erledigt"),"",MAX(0,INT(Stammdaten!$C$6-$B10)))</f>
        <v/>
      </c>
      <c r="O10" s="20"/>
      <c r="P10" s="17" t="str">
        <f aca="false">IF(AND($B10&lt;&gt;"",$J10&lt;&gt;"Erledigt"),COUNTIFS($B$5:$B10,"&lt;&gt;",$J$5:$J10,"&lt;&gt;Erledigt"),"")</f>
        <v/>
      </c>
    </row>
    <row r="11" customFormat="false" ht="27.75" hidden="false" customHeight="true" outlineLevel="0" collapsed="false">
      <c r="A11" s="11" t="n">
        <f aca="false">IF($B11="","",7)</f>
        <v>7</v>
      </c>
      <c r="B11" s="12" t="n">
        <v>46393</v>
      </c>
      <c r="C11" s="13" t="s">
        <v>60</v>
      </c>
      <c r="D11" s="13" t="s">
        <v>61</v>
      </c>
      <c r="E11" s="14" t="s">
        <v>62</v>
      </c>
      <c r="F11" s="14" t="s">
        <v>63</v>
      </c>
      <c r="G11" s="15" t="s">
        <v>64</v>
      </c>
      <c r="H11" s="15" t="s">
        <v>65</v>
      </c>
      <c r="I11" s="13" t="s">
        <v>25</v>
      </c>
      <c r="J11" s="13" t="s">
        <v>26</v>
      </c>
      <c r="K11" s="16"/>
      <c r="L11" s="14" t="s">
        <v>66</v>
      </c>
      <c r="M11" s="12" t="n">
        <v>46393</v>
      </c>
      <c r="N11" s="13" t="str">
        <f aca="false">IF(OR($B11="",$J11="Erledigt"),"",MAX(0,INT(Stammdaten!$C$6-$B11)))</f>
        <v/>
      </c>
      <c r="O11" s="13" t="s">
        <v>28</v>
      </c>
      <c r="P11" s="17" t="str">
        <f aca="false">IF(AND($B11&lt;&gt;"",$J11&lt;&gt;"Erledigt"),COUNTIFS($B$5:$B11,"&lt;&gt;",$J$5:$J11,"&lt;&gt;Erledigt"),"")</f>
        <v/>
      </c>
    </row>
    <row r="12" customFormat="false" ht="27.75" hidden="false" customHeight="true" outlineLevel="0" collapsed="false">
      <c r="A12" s="18" t="n">
        <f aca="false">IF($B12="","",8)</f>
        <v>8</v>
      </c>
      <c r="B12" s="19" t="n">
        <v>46394</v>
      </c>
      <c r="C12" s="20" t="s">
        <v>67</v>
      </c>
      <c r="D12" s="20" t="s">
        <v>20</v>
      </c>
      <c r="E12" s="21" t="s">
        <v>30</v>
      </c>
      <c r="F12" s="21" t="s">
        <v>40</v>
      </c>
      <c r="G12" s="22" t="s">
        <v>68</v>
      </c>
      <c r="H12" s="22" t="s">
        <v>69</v>
      </c>
      <c r="I12" s="20" t="s">
        <v>43</v>
      </c>
      <c r="J12" s="20" t="s">
        <v>26</v>
      </c>
      <c r="K12" s="23"/>
      <c r="L12" s="21" t="s">
        <v>35</v>
      </c>
      <c r="M12" s="19" t="n">
        <v>46394</v>
      </c>
      <c r="N12" s="20" t="str">
        <f aca="false">IF(OR($B12="",$J12="Erledigt"),"",MAX(0,INT(Stammdaten!$C$6-$B12)))</f>
        <v/>
      </c>
      <c r="O12" s="20"/>
      <c r="P12" s="17" t="str">
        <f aca="false">IF(AND($B12&lt;&gt;"",$J12&lt;&gt;"Erledigt"),COUNTIFS($B$5:$B12,"&lt;&gt;",$J$5:$J12,"&lt;&gt;Erledigt"),"")</f>
        <v/>
      </c>
    </row>
    <row r="13" customFormat="false" ht="27.75" hidden="false" customHeight="true" outlineLevel="0" collapsed="false">
      <c r="A13" s="11" t="n">
        <f aca="false">IF($B13="","",9)</f>
        <v>9</v>
      </c>
      <c r="B13" s="12" t="n">
        <v>46394</v>
      </c>
      <c r="C13" s="13" t="s">
        <v>70</v>
      </c>
      <c r="D13" s="13" t="s">
        <v>38</v>
      </c>
      <c r="E13" s="14" t="s">
        <v>21</v>
      </c>
      <c r="F13" s="14" t="s">
        <v>22</v>
      </c>
      <c r="G13" s="15" t="s">
        <v>71</v>
      </c>
      <c r="H13" s="15" t="s">
        <v>72</v>
      </c>
      <c r="I13" s="13" t="s">
        <v>43</v>
      </c>
      <c r="J13" s="13" t="s">
        <v>26</v>
      </c>
      <c r="K13" s="16"/>
      <c r="L13" s="14" t="s">
        <v>27</v>
      </c>
      <c r="M13" s="12" t="n">
        <v>46394</v>
      </c>
      <c r="N13" s="13" t="str">
        <f aca="false">IF(OR($B13="",$J13="Erledigt"),"",MAX(0,INT(Stammdaten!$C$6-$B13)))</f>
        <v/>
      </c>
      <c r="O13" s="13" t="s">
        <v>36</v>
      </c>
      <c r="P13" s="17" t="str">
        <f aca="false">IF(AND($B13&lt;&gt;"",$J13&lt;&gt;"Erledigt"),COUNTIFS($B$5:$B13,"&lt;&gt;",$J$5:$J13,"&lt;&gt;Erledigt"),"")</f>
        <v/>
      </c>
    </row>
    <row r="14" customFormat="false" ht="27.75" hidden="false" customHeight="true" outlineLevel="0" collapsed="false">
      <c r="A14" s="18" t="n">
        <f aca="false">IF($B14="","",10)</f>
        <v>10</v>
      </c>
      <c r="B14" s="19" t="n">
        <v>46395</v>
      </c>
      <c r="C14" s="20" t="s">
        <v>73</v>
      </c>
      <c r="D14" s="20" t="s">
        <v>20</v>
      </c>
      <c r="E14" s="21" t="s">
        <v>74</v>
      </c>
      <c r="F14" s="21" t="s">
        <v>75</v>
      </c>
      <c r="G14" s="22" t="s">
        <v>76</v>
      </c>
      <c r="H14" s="22" t="s">
        <v>77</v>
      </c>
      <c r="I14" s="20" t="s">
        <v>25</v>
      </c>
      <c r="J14" s="20" t="s">
        <v>26</v>
      </c>
      <c r="K14" s="23"/>
      <c r="L14" s="21" t="s">
        <v>78</v>
      </c>
      <c r="M14" s="19" t="n">
        <v>46395</v>
      </c>
      <c r="N14" s="20" t="str">
        <f aca="false">IF(OR($B14="",$J14="Erledigt"),"",MAX(0,INT(Stammdaten!$C$6-$B14)))</f>
        <v/>
      </c>
      <c r="O14" s="20"/>
      <c r="P14" s="17" t="str">
        <f aca="false">IF(AND($B14&lt;&gt;"",$J14&lt;&gt;"Erledigt"),COUNTIFS($B$5:$B14,"&lt;&gt;",$J$5:$J14,"&lt;&gt;Erledigt"),"")</f>
        <v/>
      </c>
    </row>
    <row r="15" customFormat="false" ht="27.75" hidden="false" customHeight="true" outlineLevel="0" collapsed="false">
      <c r="A15" s="11" t="n">
        <f aca="false">IF($B15="","",11)</f>
        <v>11</v>
      </c>
      <c r="B15" s="12" t="n">
        <v>46395</v>
      </c>
      <c r="C15" s="13" t="s">
        <v>79</v>
      </c>
      <c r="D15" s="13" t="s">
        <v>38</v>
      </c>
      <c r="E15" s="14" t="s">
        <v>21</v>
      </c>
      <c r="F15" s="14" t="s">
        <v>31</v>
      </c>
      <c r="G15" s="15" t="s">
        <v>80</v>
      </c>
      <c r="H15" s="15" t="s">
        <v>81</v>
      </c>
      <c r="I15" s="13" t="s">
        <v>34</v>
      </c>
      <c r="J15" s="13" t="s">
        <v>82</v>
      </c>
      <c r="K15" s="16" t="n">
        <v>40</v>
      </c>
      <c r="L15" s="14" t="s">
        <v>27</v>
      </c>
      <c r="M15" s="12"/>
      <c r="N15" s="13" t="n">
        <f aca="false">IF(OR($B15="",$J15="Erledigt"),"",MAX(0,INT(Stammdaten!$C$6-$B15)))</f>
        <v>9</v>
      </c>
      <c r="O15" s="13"/>
      <c r="P15" s="17" t="n">
        <f aca="false">IF(AND($B15&lt;&gt;"",$J15&lt;&gt;"Erledigt"),COUNTIFS($B$5:$B15,"&lt;&gt;",$J$5:$J15,"&lt;&gt;Erledigt"),"")</f>
        <v>1</v>
      </c>
    </row>
    <row r="16" customFormat="false" ht="27.75" hidden="false" customHeight="true" outlineLevel="0" collapsed="false">
      <c r="A16" s="18" t="n">
        <f aca="false">IF($B16="","",12)</f>
        <v>12</v>
      </c>
      <c r="B16" s="19" t="n">
        <v>46396</v>
      </c>
      <c r="C16" s="20" t="s">
        <v>83</v>
      </c>
      <c r="D16" s="20" t="s">
        <v>20</v>
      </c>
      <c r="E16" s="21" t="s">
        <v>47</v>
      </c>
      <c r="F16" s="21" t="s">
        <v>63</v>
      </c>
      <c r="G16" s="22" t="s">
        <v>84</v>
      </c>
      <c r="H16" s="22" t="s">
        <v>85</v>
      </c>
      <c r="I16" s="20" t="s">
        <v>43</v>
      </c>
      <c r="J16" s="20" t="s">
        <v>86</v>
      </c>
      <c r="K16" s="23"/>
      <c r="L16" s="21" t="s">
        <v>51</v>
      </c>
      <c r="M16" s="19"/>
      <c r="N16" s="20" t="n">
        <f aca="false">IF(OR($B16="",$J16="Erledigt"),"",MAX(0,INT(Stammdaten!$C$6-$B16)))</f>
        <v>8</v>
      </c>
      <c r="O16" s="20"/>
      <c r="P16" s="17" t="n">
        <f aca="false">IF(AND($B16&lt;&gt;"",$J16&lt;&gt;"Erledigt"),COUNTIFS($B$5:$B16,"&lt;&gt;",$J$5:$J16,"&lt;&gt;Erledigt"),"")</f>
        <v>2</v>
      </c>
    </row>
    <row r="17" customFormat="false" ht="27.75" hidden="false" customHeight="true" outlineLevel="0" collapsed="false">
      <c r="A17" s="11" t="n">
        <f aca="false">IF($B17="","",13)</f>
        <v>13</v>
      </c>
      <c r="B17" s="12" t="n">
        <v>46396</v>
      </c>
      <c r="C17" s="13" t="s">
        <v>87</v>
      </c>
      <c r="D17" s="13" t="s">
        <v>20</v>
      </c>
      <c r="E17" s="14" t="s">
        <v>39</v>
      </c>
      <c r="F17" s="14" t="s">
        <v>31</v>
      </c>
      <c r="G17" s="15" t="s">
        <v>88</v>
      </c>
      <c r="H17" s="15" t="s">
        <v>89</v>
      </c>
      <c r="I17" s="13" t="s">
        <v>25</v>
      </c>
      <c r="J17" s="13" t="s">
        <v>82</v>
      </c>
      <c r="K17" s="16"/>
      <c r="L17" s="14" t="s">
        <v>44</v>
      </c>
      <c r="M17" s="12"/>
      <c r="N17" s="13" t="n">
        <f aca="false">IF(OR($B17="",$J17="Erledigt"),"",MAX(0,INT(Stammdaten!$C$6-$B17)))</f>
        <v>8</v>
      </c>
      <c r="O17" s="13"/>
      <c r="P17" s="17" t="n">
        <f aca="false">IF(AND($B17&lt;&gt;"",$J17&lt;&gt;"Erledigt"),COUNTIFS($B$5:$B17,"&lt;&gt;",$J$5:$J17,"&lt;&gt;Erledigt"),"")</f>
        <v>3</v>
      </c>
    </row>
    <row r="18" customFormat="false" ht="27.75" hidden="false" customHeight="true" outlineLevel="0" collapsed="false">
      <c r="A18" s="18" t="n">
        <f aca="false">IF($B18="","",14)</f>
        <v>14</v>
      </c>
      <c r="B18" s="19" t="n">
        <v>46397</v>
      </c>
      <c r="C18" s="20" t="s">
        <v>90</v>
      </c>
      <c r="D18" s="20" t="s">
        <v>20</v>
      </c>
      <c r="E18" s="21" t="s">
        <v>30</v>
      </c>
      <c r="F18" s="21" t="s">
        <v>48</v>
      </c>
      <c r="G18" s="22" t="s">
        <v>91</v>
      </c>
      <c r="H18" s="22" t="s">
        <v>92</v>
      </c>
      <c r="I18" s="20" t="s">
        <v>43</v>
      </c>
      <c r="J18" s="20" t="s">
        <v>26</v>
      </c>
      <c r="K18" s="23"/>
      <c r="L18" s="21" t="s">
        <v>35</v>
      </c>
      <c r="M18" s="19" t="n">
        <v>46397</v>
      </c>
      <c r="N18" s="20" t="str">
        <f aca="false">IF(OR($B18="",$J18="Erledigt"),"",MAX(0,INT(Stammdaten!$C$6-$B18)))</f>
        <v/>
      </c>
      <c r="O18" s="20" t="s">
        <v>45</v>
      </c>
      <c r="P18" s="17" t="str">
        <f aca="false">IF(AND($B18&lt;&gt;"",$J18&lt;&gt;"Erledigt"),COUNTIFS($B$5:$B18,"&lt;&gt;",$J$5:$J18,"&lt;&gt;Erledigt"),"")</f>
        <v/>
      </c>
    </row>
    <row r="19" customFormat="false" ht="27.75" hidden="false" customHeight="true" outlineLevel="0" collapsed="false">
      <c r="A19" s="11" t="n">
        <f aca="false">IF($B19="","",15)</f>
        <v>15</v>
      </c>
      <c r="B19" s="12" t="n">
        <v>46397</v>
      </c>
      <c r="C19" s="13" t="s">
        <v>93</v>
      </c>
      <c r="D19" s="13" t="s">
        <v>61</v>
      </c>
      <c r="E19" s="14" t="s">
        <v>21</v>
      </c>
      <c r="F19" s="14" t="s">
        <v>22</v>
      </c>
      <c r="G19" s="15" t="s">
        <v>94</v>
      </c>
      <c r="H19" s="15" t="s">
        <v>95</v>
      </c>
      <c r="I19" s="13" t="s">
        <v>25</v>
      </c>
      <c r="J19" s="13" t="s">
        <v>26</v>
      </c>
      <c r="K19" s="16"/>
      <c r="L19" s="14" t="s">
        <v>66</v>
      </c>
      <c r="M19" s="12" t="n">
        <v>46397</v>
      </c>
      <c r="N19" s="13" t="str">
        <f aca="false">IF(OR($B19="",$J19="Erledigt"),"",MAX(0,INT(Stammdaten!$C$6-$B19)))</f>
        <v/>
      </c>
      <c r="O19" s="13"/>
      <c r="P19" s="17" t="str">
        <f aca="false">IF(AND($B19&lt;&gt;"",$J19&lt;&gt;"Erledigt"),COUNTIFS($B$5:$B19,"&lt;&gt;",$J$5:$J19,"&lt;&gt;Erledigt"),"")</f>
        <v/>
      </c>
    </row>
    <row r="20" customFormat="false" ht="27.75" hidden="false" customHeight="true" outlineLevel="0" collapsed="false">
      <c r="A20" s="18" t="n">
        <f aca="false">IF($B20="","",16)</f>
        <v>16</v>
      </c>
      <c r="B20" s="19" t="n">
        <v>46398</v>
      </c>
      <c r="C20" s="20" t="s">
        <v>96</v>
      </c>
      <c r="D20" s="20" t="s">
        <v>20</v>
      </c>
      <c r="E20" s="21" t="s">
        <v>56</v>
      </c>
      <c r="F20" s="21" t="s">
        <v>40</v>
      </c>
      <c r="G20" s="22" t="s">
        <v>97</v>
      </c>
      <c r="H20" s="22" t="s">
        <v>98</v>
      </c>
      <c r="I20" s="20" t="s">
        <v>25</v>
      </c>
      <c r="J20" s="20" t="s">
        <v>26</v>
      </c>
      <c r="K20" s="23"/>
      <c r="L20" s="21" t="s">
        <v>59</v>
      </c>
      <c r="M20" s="19" t="n">
        <v>46398</v>
      </c>
      <c r="N20" s="20" t="str">
        <f aca="false">IF(OR($B20="",$J20="Erledigt"),"",MAX(0,INT(Stammdaten!$C$6-$B20)))</f>
        <v/>
      </c>
      <c r="O20" s="20"/>
      <c r="P20" s="17" t="str">
        <f aca="false">IF(AND($B20&lt;&gt;"",$J20&lt;&gt;"Erledigt"),COUNTIFS($B$5:$B20,"&lt;&gt;",$J$5:$J20,"&lt;&gt;Erledigt"),"")</f>
        <v/>
      </c>
    </row>
    <row r="21" customFormat="false" ht="27.75" hidden="false" customHeight="true" outlineLevel="0" collapsed="false">
      <c r="A21" s="11" t="n">
        <f aca="false">IF($B21="","",17)</f>
        <v>17</v>
      </c>
      <c r="B21" s="12" t="n">
        <v>46399</v>
      </c>
      <c r="C21" s="13" t="s">
        <v>99</v>
      </c>
      <c r="D21" s="13" t="s">
        <v>38</v>
      </c>
      <c r="E21" s="14" t="s">
        <v>21</v>
      </c>
      <c r="F21" s="14" t="s">
        <v>31</v>
      </c>
      <c r="G21" s="15" t="s">
        <v>100</v>
      </c>
      <c r="H21" s="15" t="s">
        <v>101</v>
      </c>
      <c r="I21" s="13" t="s">
        <v>34</v>
      </c>
      <c r="J21" s="13" t="s">
        <v>86</v>
      </c>
      <c r="K21" s="16" t="n">
        <v>20</v>
      </c>
      <c r="L21" s="14" t="s">
        <v>27</v>
      </c>
      <c r="M21" s="12"/>
      <c r="N21" s="13" t="n">
        <f aca="false">IF(OR($B21="",$J21="Erledigt"),"",MAX(0,INT(Stammdaten!$C$6-$B21)))</f>
        <v>5</v>
      </c>
      <c r="O21" s="13"/>
      <c r="P21" s="17" t="n">
        <f aca="false">IF(AND($B21&lt;&gt;"",$J21&lt;&gt;"Erledigt"),COUNTIFS($B$5:$B21,"&lt;&gt;",$J$5:$J21,"&lt;&gt;Erledigt"),"")</f>
        <v>4</v>
      </c>
    </row>
    <row r="22" customFormat="false" ht="27.75" hidden="false" customHeight="true" outlineLevel="0" collapsed="false">
      <c r="A22" s="18" t="n">
        <f aca="false">IF($B22="","",18)</f>
        <v>18</v>
      </c>
      <c r="B22" s="19" t="n">
        <v>46399</v>
      </c>
      <c r="C22" s="20" t="s">
        <v>102</v>
      </c>
      <c r="D22" s="20" t="s">
        <v>38</v>
      </c>
      <c r="E22" s="21" t="s">
        <v>62</v>
      </c>
      <c r="F22" s="21" t="s">
        <v>48</v>
      </c>
      <c r="G22" s="22" t="s">
        <v>103</v>
      </c>
      <c r="H22" s="22" t="s">
        <v>104</v>
      </c>
      <c r="I22" s="20" t="s">
        <v>43</v>
      </c>
      <c r="J22" s="20" t="s">
        <v>26</v>
      </c>
      <c r="K22" s="23"/>
      <c r="L22" s="21" t="s">
        <v>78</v>
      </c>
      <c r="M22" s="19" t="n">
        <v>46399</v>
      </c>
      <c r="N22" s="20" t="str">
        <f aca="false">IF(OR($B22="",$J22="Erledigt"),"",MAX(0,INT(Stammdaten!$C$6-$B22)))</f>
        <v/>
      </c>
      <c r="O22" s="20" t="s">
        <v>28</v>
      </c>
      <c r="P22" s="17" t="str">
        <f aca="false">IF(AND($B22&lt;&gt;"",$J22&lt;&gt;"Erledigt"),COUNTIFS($B$5:$B22,"&lt;&gt;",$J$5:$J22,"&lt;&gt;Erledigt"),"")</f>
        <v/>
      </c>
    </row>
    <row r="23" customFormat="false" ht="27.75" hidden="false" customHeight="true" outlineLevel="0" collapsed="false">
      <c r="A23" s="11" t="n">
        <f aca="false">IF($B23="","",19)</f>
        <v>19</v>
      </c>
      <c r="B23" s="12" t="n">
        <v>46400</v>
      </c>
      <c r="C23" s="13" t="s">
        <v>105</v>
      </c>
      <c r="D23" s="13" t="s">
        <v>20</v>
      </c>
      <c r="E23" s="14" t="s">
        <v>30</v>
      </c>
      <c r="F23" s="14" t="s">
        <v>31</v>
      </c>
      <c r="G23" s="15" t="s">
        <v>106</v>
      </c>
      <c r="H23" s="15" t="s">
        <v>107</v>
      </c>
      <c r="I23" s="13" t="s">
        <v>34</v>
      </c>
      <c r="J23" s="13" t="s">
        <v>82</v>
      </c>
      <c r="K23" s="16" t="n">
        <v>90</v>
      </c>
      <c r="L23" s="14" t="s">
        <v>35</v>
      </c>
      <c r="M23" s="12"/>
      <c r="N23" s="13" t="n">
        <f aca="false">IF(OR($B23="",$J23="Erledigt"),"",MAX(0,INT(Stammdaten!$C$6-$B23)))</f>
        <v>4</v>
      </c>
      <c r="O23" s="13"/>
      <c r="P23" s="17" t="n">
        <f aca="false">IF(AND($B23&lt;&gt;"",$J23&lt;&gt;"Erledigt"),COUNTIFS($B$5:$B23,"&lt;&gt;",$J$5:$J23,"&lt;&gt;Erledigt"),"")</f>
        <v>5</v>
      </c>
    </row>
    <row r="24" customFormat="false" ht="27.75" hidden="false" customHeight="true" outlineLevel="0" collapsed="false">
      <c r="A24" s="18" t="n">
        <f aca="false">IF($B24="","",20)</f>
        <v>20</v>
      </c>
      <c r="B24" s="19" t="n">
        <v>46400</v>
      </c>
      <c r="C24" s="20" t="s">
        <v>108</v>
      </c>
      <c r="D24" s="20" t="s">
        <v>20</v>
      </c>
      <c r="E24" s="21" t="s">
        <v>47</v>
      </c>
      <c r="F24" s="21" t="s">
        <v>48</v>
      </c>
      <c r="G24" s="22" t="s">
        <v>109</v>
      </c>
      <c r="H24" s="22" t="s">
        <v>110</v>
      </c>
      <c r="I24" s="20" t="s">
        <v>43</v>
      </c>
      <c r="J24" s="20" t="s">
        <v>26</v>
      </c>
      <c r="K24" s="23"/>
      <c r="L24" s="21" t="s">
        <v>51</v>
      </c>
      <c r="M24" s="19" t="n">
        <v>46400</v>
      </c>
      <c r="N24" s="20" t="str">
        <f aca="false">IF(OR($B24="",$J24="Erledigt"),"",MAX(0,INT(Stammdaten!$C$6-$B24)))</f>
        <v/>
      </c>
      <c r="O24" s="20"/>
      <c r="P24" s="17" t="str">
        <f aca="false">IF(AND($B24&lt;&gt;"",$J24&lt;&gt;"Erledigt"),COUNTIFS($B$5:$B24,"&lt;&gt;",$J$5:$J24,"&lt;&gt;Erledigt"),"")</f>
        <v/>
      </c>
    </row>
    <row r="25" customFormat="false" ht="27.75" hidden="false" customHeight="true" outlineLevel="0" collapsed="false">
      <c r="A25" s="11" t="n">
        <f aca="false">IF($B25="","",21)</f>
        <v>21</v>
      </c>
      <c r="B25" s="12" t="n">
        <v>46401</v>
      </c>
      <c r="C25" s="13" t="s">
        <v>111</v>
      </c>
      <c r="D25" s="13" t="s">
        <v>38</v>
      </c>
      <c r="E25" s="14" t="s">
        <v>39</v>
      </c>
      <c r="F25" s="14" t="s">
        <v>22</v>
      </c>
      <c r="G25" s="15" t="s">
        <v>112</v>
      </c>
      <c r="H25" s="15" t="s">
        <v>113</v>
      </c>
      <c r="I25" s="13" t="s">
        <v>25</v>
      </c>
      <c r="J25" s="13" t="s">
        <v>26</v>
      </c>
      <c r="K25" s="16"/>
      <c r="L25" s="14" t="s">
        <v>44</v>
      </c>
      <c r="M25" s="12" t="n">
        <v>46401</v>
      </c>
      <c r="N25" s="13" t="str">
        <f aca="false">IF(OR($B25="",$J25="Erledigt"),"",MAX(0,INT(Stammdaten!$C$6-$B25)))</f>
        <v/>
      </c>
      <c r="O25" s="13" t="s">
        <v>45</v>
      </c>
      <c r="P25" s="17" t="str">
        <f aca="false">IF(AND($B25&lt;&gt;"",$J25&lt;&gt;"Erledigt"),COUNTIFS($B$5:$B25,"&lt;&gt;",$J$5:$J25,"&lt;&gt;Erledigt"),"")</f>
        <v/>
      </c>
    </row>
    <row r="26" customFormat="false" ht="27.75" hidden="false" customHeight="true" outlineLevel="0" collapsed="false">
      <c r="A26" s="18" t="n">
        <f aca="false">IF($B26="","",22)</f>
        <v>22</v>
      </c>
      <c r="B26" s="19" t="n">
        <v>46402</v>
      </c>
      <c r="C26" s="20" t="s">
        <v>114</v>
      </c>
      <c r="D26" s="20" t="s">
        <v>20</v>
      </c>
      <c r="E26" s="21" t="s">
        <v>21</v>
      </c>
      <c r="F26" s="21" t="s">
        <v>40</v>
      </c>
      <c r="G26" s="22" t="s">
        <v>115</v>
      </c>
      <c r="H26" s="22" t="s">
        <v>116</v>
      </c>
      <c r="I26" s="20" t="s">
        <v>25</v>
      </c>
      <c r="J26" s="20" t="s">
        <v>26</v>
      </c>
      <c r="K26" s="23"/>
      <c r="L26" s="21" t="s">
        <v>27</v>
      </c>
      <c r="M26" s="19" t="n">
        <v>46402</v>
      </c>
      <c r="N26" s="20" t="str">
        <f aca="false">IF(OR($B26="",$J26="Erledigt"),"",MAX(0,INT(Stammdaten!$C$6-$B26)))</f>
        <v/>
      </c>
      <c r="O26" s="20"/>
      <c r="P26" s="17" t="str">
        <f aca="false">IF(AND($B26&lt;&gt;"",$J26&lt;&gt;"Erledigt"),COUNTIFS($B$5:$B26,"&lt;&gt;",$J$5:$J26,"&lt;&gt;Erledigt"),"")</f>
        <v/>
      </c>
    </row>
    <row r="27" customFormat="false" ht="27.75" hidden="false" customHeight="true" outlineLevel="0" collapsed="false">
      <c r="A27" s="11" t="n">
        <f aca="false">IF($B27="","",23)</f>
        <v>23</v>
      </c>
      <c r="B27" s="12" t="n">
        <v>46402</v>
      </c>
      <c r="C27" s="13" t="s">
        <v>117</v>
      </c>
      <c r="D27" s="13" t="s">
        <v>61</v>
      </c>
      <c r="E27" s="14" t="s">
        <v>62</v>
      </c>
      <c r="F27" s="14" t="s">
        <v>75</v>
      </c>
      <c r="G27" s="15" t="s">
        <v>118</v>
      </c>
      <c r="H27" s="15" t="s">
        <v>119</v>
      </c>
      <c r="I27" s="13" t="s">
        <v>43</v>
      </c>
      <c r="J27" s="13" t="s">
        <v>26</v>
      </c>
      <c r="K27" s="16"/>
      <c r="L27" s="14" t="s">
        <v>66</v>
      </c>
      <c r="M27" s="12" t="n">
        <v>46402</v>
      </c>
      <c r="N27" s="13" t="str">
        <f aca="false">IF(OR($B27="",$J27="Erledigt"),"",MAX(0,INT(Stammdaten!$C$6-$B27)))</f>
        <v/>
      </c>
      <c r="O27" s="13" t="s">
        <v>28</v>
      </c>
      <c r="P27" s="17" t="str">
        <f aca="false">IF(AND($B27&lt;&gt;"",$J27&lt;&gt;"Erledigt"),COUNTIFS($B$5:$B27,"&lt;&gt;",$J$5:$J27,"&lt;&gt;Erledigt"),"")</f>
        <v/>
      </c>
    </row>
    <row r="28" customFormat="false" ht="27.75" hidden="false" customHeight="true" outlineLevel="0" collapsed="false">
      <c r="A28" s="18" t="n">
        <f aca="false">IF($B28="","",24)</f>
        <v>24</v>
      </c>
      <c r="B28" s="19" t="n">
        <v>46403</v>
      </c>
      <c r="C28" s="20" t="s">
        <v>120</v>
      </c>
      <c r="D28" s="20" t="s">
        <v>20</v>
      </c>
      <c r="E28" s="21" t="s">
        <v>74</v>
      </c>
      <c r="F28" s="21" t="s">
        <v>40</v>
      </c>
      <c r="G28" s="22" t="s">
        <v>121</v>
      </c>
      <c r="H28" s="22" t="s">
        <v>122</v>
      </c>
      <c r="I28" s="20" t="s">
        <v>25</v>
      </c>
      <c r="J28" s="20" t="s">
        <v>26</v>
      </c>
      <c r="K28" s="23"/>
      <c r="L28" s="21" t="s">
        <v>78</v>
      </c>
      <c r="M28" s="19" t="n">
        <v>46403</v>
      </c>
      <c r="N28" s="20" t="str">
        <f aca="false">IF(OR($B28="",$J28="Erledigt"),"",MAX(0,INT(Stammdaten!$C$6-$B28)))</f>
        <v/>
      </c>
      <c r="O28" s="20"/>
      <c r="P28" s="17" t="str">
        <f aca="false">IF(AND($B28&lt;&gt;"",$J28&lt;&gt;"Erledigt"),COUNTIFS($B$5:$B28,"&lt;&gt;",$J$5:$J28,"&lt;&gt;Erledigt"),"")</f>
        <v/>
      </c>
    </row>
    <row r="29" customFormat="false" ht="27.75" hidden="false" customHeight="true" outlineLevel="0" collapsed="false">
      <c r="A29" s="11" t="n">
        <f aca="false">IF($B29="","",25)</f>
        <v>25</v>
      </c>
      <c r="B29" s="12" t="n">
        <v>46403</v>
      </c>
      <c r="C29" s="13" t="s">
        <v>123</v>
      </c>
      <c r="D29" s="13" t="s">
        <v>20</v>
      </c>
      <c r="E29" s="14" t="s">
        <v>56</v>
      </c>
      <c r="F29" s="14" t="s">
        <v>63</v>
      </c>
      <c r="G29" s="15" t="s">
        <v>124</v>
      </c>
      <c r="H29" s="15" t="s">
        <v>125</v>
      </c>
      <c r="I29" s="13" t="s">
        <v>43</v>
      </c>
      <c r="J29" s="13" t="s">
        <v>86</v>
      </c>
      <c r="K29" s="16"/>
      <c r="L29" s="14" t="s">
        <v>59</v>
      </c>
      <c r="M29" s="12"/>
      <c r="N29" s="13" t="n">
        <f aca="false">IF(OR($B29="",$J29="Erledigt"),"",MAX(0,INT(Stammdaten!$C$6-$B29)))</f>
        <v>1</v>
      </c>
      <c r="O29" s="13"/>
      <c r="P29" s="17" t="n">
        <f aca="false">IF(AND($B29&lt;&gt;"",$J29&lt;&gt;"Erledigt"),COUNTIFS($B$5:$B29,"&lt;&gt;",$J$5:$J29,"&lt;&gt;Erledigt"),"")</f>
        <v>6</v>
      </c>
    </row>
    <row r="30" customFormat="false" ht="27.75" hidden="false" customHeight="true" outlineLevel="0" collapsed="false">
      <c r="A30" s="18" t="n">
        <f aca="false">IF($B30="","",26)</f>
        <v>26</v>
      </c>
      <c r="B30" s="19" t="n">
        <v>46404</v>
      </c>
      <c r="C30" s="20" t="s">
        <v>126</v>
      </c>
      <c r="D30" s="20" t="s">
        <v>38</v>
      </c>
      <c r="E30" s="21" t="s">
        <v>21</v>
      </c>
      <c r="F30" s="21" t="s">
        <v>31</v>
      </c>
      <c r="G30" s="22" t="s">
        <v>127</v>
      </c>
      <c r="H30" s="22" t="s">
        <v>128</v>
      </c>
      <c r="I30" s="20" t="s">
        <v>34</v>
      </c>
      <c r="J30" s="20" t="s">
        <v>82</v>
      </c>
      <c r="K30" s="23" t="n">
        <v>60</v>
      </c>
      <c r="L30" s="21" t="s">
        <v>51</v>
      </c>
      <c r="M30" s="19"/>
      <c r="N30" s="20" t="n">
        <f aca="false">IF(OR($B30="",$J30="Erledigt"),"",MAX(0,INT(Stammdaten!$C$6-$B30)))</f>
        <v>0</v>
      </c>
      <c r="O30" s="20"/>
      <c r="P30" s="17" t="n">
        <f aca="false">IF(AND($B30&lt;&gt;"",$J30&lt;&gt;"Erledigt"),COUNTIFS($B$5:$B30,"&lt;&gt;",$J$5:$J30,"&lt;&gt;Erledigt"),"")</f>
        <v>7</v>
      </c>
    </row>
    <row r="31" customFormat="false" ht="21.75" hidden="false" customHeight="true" outlineLevel="0" collapsed="false">
      <c r="A31" s="11" t="str">
        <f aca="false">IF($B31="","",27)</f>
        <v/>
      </c>
      <c r="B31" s="12"/>
      <c r="C31" s="13"/>
      <c r="D31" s="13"/>
      <c r="E31" s="14"/>
      <c r="F31" s="14"/>
      <c r="G31" s="15"/>
      <c r="H31" s="15"/>
      <c r="I31" s="13"/>
      <c r="J31" s="13"/>
      <c r="K31" s="16"/>
      <c r="L31" s="14"/>
      <c r="M31" s="12"/>
      <c r="N31" s="13" t="str">
        <f aca="false">IF(OR($B31="",$J31="Erledigt"),"",MAX(0,INT(Stammdaten!$C$6-$B31)))</f>
        <v/>
      </c>
      <c r="O31" s="13"/>
      <c r="P31" s="17" t="str">
        <f aca="false">IF(AND($B31&lt;&gt;"",$J31&lt;&gt;"Erledigt"),COUNTIFS($B$5:$B31,"&lt;&gt;",$J$5:$J31,"&lt;&gt;Erledigt"),"")</f>
        <v/>
      </c>
    </row>
    <row r="32" customFormat="false" ht="21.75" hidden="false" customHeight="true" outlineLevel="0" collapsed="false">
      <c r="A32" s="18" t="str">
        <f aca="false">IF($B32="","",28)</f>
        <v/>
      </c>
      <c r="B32" s="19"/>
      <c r="C32" s="20"/>
      <c r="D32" s="20"/>
      <c r="E32" s="21"/>
      <c r="F32" s="21"/>
      <c r="G32" s="22"/>
      <c r="H32" s="22"/>
      <c r="I32" s="20"/>
      <c r="J32" s="20"/>
      <c r="K32" s="23"/>
      <c r="L32" s="21"/>
      <c r="M32" s="19"/>
      <c r="N32" s="20" t="str">
        <f aca="false">IF(OR($B32="",$J32="Erledigt"),"",MAX(0,INT(Stammdaten!$C$6-$B32)))</f>
        <v/>
      </c>
      <c r="O32" s="20"/>
      <c r="P32" s="17" t="str">
        <f aca="false">IF(AND($B32&lt;&gt;"",$J32&lt;&gt;"Erledigt"),COUNTIFS($B$5:$B32,"&lt;&gt;",$J$5:$J32,"&lt;&gt;Erledigt"),"")</f>
        <v/>
      </c>
    </row>
    <row r="33" customFormat="false" ht="21.75" hidden="false" customHeight="true" outlineLevel="0" collapsed="false">
      <c r="A33" s="11" t="str">
        <f aca="false">IF($B33="","",29)</f>
        <v/>
      </c>
      <c r="B33" s="12"/>
      <c r="C33" s="13"/>
      <c r="D33" s="13"/>
      <c r="E33" s="14"/>
      <c r="F33" s="14"/>
      <c r="G33" s="15"/>
      <c r="H33" s="15"/>
      <c r="I33" s="13"/>
      <c r="J33" s="13"/>
      <c r="K33" s="16"/>
      <c r="L33" s="14"/>
      <c r="M33" s="12"/>
      <c r="N33" s="13" t="str">
        <f aca="false">IF(OR($B33="",$J33="Erledigt"),"",MAX(0,INT(Stammdaten!$C$6-$B33)))</f>
        <v/>
      </c>
      <c r="O33" s="13"/>
      <c r="P33" s="17" t="str">
        <f aca="false">IF(AND($B33&lt;&gt;"",$J33&lt;&gt;"Erledigt"),COUNTIFS($B$5:$B33,"&lt;&gt;",$J$5:$J33,"&lt;&gt;Erledigt"),"")</f>
        <v/>
      </c>
    </row>
    <row r="34" customFormat="false" ht="21.75" hidden="false" customHeight="true" outlineLevel="0" collapsed="false">
      <c r="A34" s="18" t="str">
        <f aca="false">IF($B34="","",30)</f>
        <v/>
      </c>
      <c r="B34" s="19"/>
      <c r="C34" s="20"/>
      <c r="D34" s="20"/>
      <c r="E34" s="21"/>
      <c r="F34" s="21"/>
      <c r="G34" s="22"/>
      <c r="H34" s="22"/>
      <c r="I34" s="20"/>
      <c r="J34" s="20"/>
      <c r="K34" s="23"/>
      <c r="L34" s="21"/>
      <c r="M34" s="19"/>
      <c r="N34" s="20" t="str">
        <f aca="false">IF(OR($B34="",$J34="Erledigt"),"",MAX(0,INT(Stammdaten!$C$6-$B34)))</f>
        <v/>
      </c>
      <c r="O34" s="20"/>
      <c r="P34" s="17" t="str">
        <f aca="false">IF(AND($B34&lt;&gt;"",$J34&lt;&gt;"Erledigt"),COUNTIFS($B$5:$B34,"&lt;&gt;",$J$5:$J34,"&lt;&gt;Erledigt"),"")</f>
        <v/>
      </c>
    </row>
    <row r="35" customFormat="false" ht="21.75" hidden="false" customHeight="true" outlineLevel="0" collapsed="false">
      <c r="A35" s="11" t="str">
        <f aca="false">IF($B35="","",31)</f>
        <v/>
      </c>
      <c r="B35" s="12"/>
      <c r="C35" s="13"/>
      <c r="D35" s="13"/>
      <c r="E35" s="14"/>
      <c r="F35" s="14"/>
      <c r="G35" s="15"/>
      <c r="H35" s="15"/>
      <c r="I35" s="13"/>
      <c r="J35" s="13"/>
      <c r="K35" s="16"/>
      <c r="L35" s="14"/>
      <c r="M35" s="12"/>
      <c r="N35" s="13" t="str">
        <f aca="false">IF(OR($B35="",$J35="Erledigt"),"",MAX(0,INT(Stammdaten!$C$6-$B35)))</f>
        <v/>
      </c>
      <c r="O35" s="13"/>
      <c r="P35" s="17" t="str">
        <f aca="false">IF(AND($B35&lt;&gt;"",$J35&lt;&gt;"Erledigt"),COUNTIFS($B$5:$B35,"&lt;&gt;",$J$5:$J35,"&lt;&gt;Erledigt"),"")</f>
        <v/>
      </c>
    </row>
    <row r="36" customFormat="false" ht="21.75" hidden="false" customHeight="true" outlineLevel="0" collapsed="false">
      <c r="A36" s="18" t="str">
        <f aca="false">IF($B36="","",32)</f>
        <v/>
      </c>
      <c r="B36" s="19"/>
      <c r="C36" s="20"/>
      <c r="D36" s="20"/>
      <c r="E36" s="21"/>
      <c r="F36" s="21"/>
      <c r="G36" s="22"/>
      <c r="H36" s="22"/>
      <c r="I36" s="20"/>
      <c r="J36" s="20"/>
      <c r="K36" s="23"/>
      <c r="L36" s="21"/>
      <c r="M36" s="19"/>
      <c r="N36" s="20" t="str">
        <f aca="false">IF(OR($B36="",$J36="Erledigt"),"",MAX(0,INT(Stammdaten!$C$6-$B36)))</f>
        <v/>
      </c>
      <c r="O36" s="20"/>
      <c r="P36" s="17" t="str">
        <f aca="false">IF(AND($B36&lt;&gt;"",$J36&lt;&gt;"Erledigt"),COUNTIFS($B$5:$B36,"&lt;&gt;",$J$5:$J36,"&lt;&gt;Erledigt"),"")</f>
        <v/>
      </c>
    </row>
    <row r="37" customFormat="false" ht="21.75" hidden="false" customHeight="true" outlineLevel="0" collapsed="false">
      <c r="A37" s="11" t="str">
        <f aca="false">IF($B37="","",33)</f>
        <v/>
      </c>
      <c r="B37" s="12"/>
      <c r="C37" s="13"/>
      <c r="D37" s="13"/>
      <c r="E37" s="14"/>
      <c r="F37" s="14"/>
      <c r="G37" s="15"/>
      <c r="H37" s="15"/>
      <c r="I37" s="13"/>
      <c r="J37" s="13"/>
      <c r="K37" s="16"/>
      <c r="L37" s="14"/>
      <c r="M37" s="12"/>
      <c r="N37" s="13" t="str">
        <f aca="false">IF(OR($B37="",$J37="Erledigt"),"",MAX(0,INT(Stammdaten!$C$6-$B37)))</f>
        <v/>
      </c>
      <c r="O37" s="13"/>
      <c r="P37" s="17" t="str">
        <f aca="false">IF(AND($B37&lt;&gt;"",$J37&lt;&gt;"Erledigt"),COUNTIFS($B$5:$B37,"&lt;&gt;",$J$5:$J37,"&lt;&gt;Erledigt"),"")</f>
        <v/>
      </c>
    </row>
    <row r="38" customFormat="false" ht="21.75" hidden="false" customHeight="true" outlineLevel="0" collapsed="false">
      <c r="A38" s="18" t="str">
        <f aca="false">IF($B38="","",34)</f>
        <v/>
      </c>
      <c r="B38" s="19"/>
      <c r="C38" s="20"/>
      <c r="D38" s="20"/>
      <c r="E38" s="21"/>
      <c r="F38" s="21"/>
      <c r="G38" s="22"/>
      <c r="H38" s="22"/>
      <c r="I38" s="20"/>
      <c r="J38" s="20"/>
      <c r="K38" s="23"/>
      <c r="L38" s="21"/>
      <c r="M38" s="19"/>
      <c r="N38" s="20" t="str">
        <f aca="false">IF(OR($B38="",$J38="Erledigt"),"",MAX(0,INT(Stammdaten!$C$6-$B38)))</f>
        <v/>
      </c>
      <c r="O38" s="20"/>
      <c r="P38" s="17" t="str">
        <f aca="false">IF(AND($B38&lt;&gt;"",$J38&lt;&gt;"Erledigt"),COUNTIFS($B$5:$B38,"&lt;&gt;",$J$5:$J38,"&lt;&gt;Erledigt"),"")</f>
        <v/>
      </c>
    </row>
    <row r="39" customFormat="false" ht="21.75" hidden="false" customHeight="true" outlineLevel="0" collapsed="false">
      <c r="A39" s="11" t="str">
        <f aca="false">IF($B39="","",35)</f>
        <v/>
      </c>
      <c r="B39" s="12"/>
      <c r="C39" s="13"/>
      <c r="D39" s="13"/>
      <c r="E39" s="14"/>
      <c r="F39" s="14"/>
      <c r="G39" s="15"/>
      <c r="H39" s="15"/>
      <c r="I39" s="13"/>
      <c r="J39" s="13"/>
      <c r="K39" s="16"/>
      <c r="L39" s="14"/>
      <c r="M39" s="12"/>
      <c r="N39" s="13" t="str">
        <f aca="false">IF(OR($B39="",$J39="Erledigt"),"",MAX(0,INT(Stammdaten!$C$6-$B39)))</f>
        <v/>
      </c>
      <c r="O39" s="13"/>
      <c r="P39" s="17" t="str">
        <f aca="false">IF(AND($B39&lt;&gt;"",$J39&lt;&gt;"Erledigt"),COUNTIFS($B$5:$B39,"&lt;&gt;",$J$5:$J39,"&lt;&gt;Erledigt"),"")</f>
        <v/>
      </c>
    </row>
    <row r="40" customFormat="false" ht="21.75" hidden="false" customHeight="true" outlineLevel="0" collapsed="false">
      <c r="A40" s="18" t="str">
        <f aca="false">IF($B40="","",36)</f>
        <v/>
      </c>
      <c r="B40" s="19"/>
      <c r="C40" s="20"/>
      <c r="D40" s="20"/>
      <c r="E40" s="21"/>
      <c r="F40" s="21"/>
      <c r="G40" s="22"/>
      <c r="H40" s="22"/>
      <c r="I40" s="20"/>
      <c r="J40" s="20"/>
      <c r="K40" s="23"/>
      <c r="L40" s="21"/>
      <c r="M40" s="19"/>
      <c r="N40" s="20" t="str">
        <f aca="false">IF(OR($B40="",$J40="Erledigt"),"",MAX(0,INT(Stammdaten!$C$6-$B40)))</f>
        <v/>
      </c>
      <c r="O40" s="20"/>
      <c r="P40" s="17" t="str">
        <f aca="false">IF(AND($B40&lt;&gt;"",$J40&lt;&gt;"Erledigt"),COUNTIFS($B$5:$B40,"&lt;&gt;",$J$5:$J40,"&lt;&gt;Erledigt"),"")</f>
        <v/>
      </c>
    </row>
    <row r="41" customFormat="false" ht="21.75" hidden="false" customHeight="true" outlineLevel="0" collapsed="false">
      <c r="A41" s="11" t="str">
        <f aca="false">IF($B41="","",37)</f>
        <v/>
      </c>
      <c r="B41" s="12"/>
      <c r="C41" s="13"/>
      <c r="D41" s="13"/>
      <c r="E41" s="14"/>
      <c r="F41" s="14"/>
      <c r="G41" s="15"/>
      <c r="H41" s="15"/>
      <c r="I41" s="13"/>
      <c r="J41" s="13"/>
      <c r="K41" s="16"/>
      <c r="L41" s="14"/>
      <c r="M41" s="12"/>
      <c r="N41" s="13" t="str">
        <f aca="false">IF(OR($B41="",$J41="Erledigt"),"",MAX(0,INT(Stammdaten!$C$6-$B41)))</f>
        <v/>
      </c>
      <c r="O41" s="13"/>
      <c r="P41" s="17" t="str">
        <f aca="false">IF(AND($B41&lt;&gt;"",$J41&lt;&gt;"Erledigt"),COUNTIFS($B$5:$B41,"&lt;&gt;",$J$5:$J41,"&lt;&gt;Erledigt"),"")</f>
        <v/>
      </c>
    </row>
    <row r="42" customFormat="false" ht="21.75" hidden="false" customHeight="true" outlineLevel="0" collapsed="false">
      <c r="A42" s="18" t="str">
        <f aca="false">IF($B42="","",38)</f>
        <v/>
      </c>
      <c r="B42" s="19"/>
      <c r="C42" s="20"/>
      <c r="D42" s="20"/>
      <c r="E42" s="21"/>
      <c r="F42" s="21"/>
      <c r="G42" s="22"/>
      <c r="H42" s="22"/>
      <c r="I42" s="20"/>
      <c r="J42" s="20"/>
      <c r="K42" s="23"/>
      <c r="L42" s="21"/>
      <c r="M42" s="19"/>
      <c r="N42" s="20" t="str">
        <f aca="false">IF(OR($B42="",$J42="Erledigt"),"",MAX(0,INT(Stammdaten!$C$6-$B42)))</f>
        <v/>
      </c>
      <c r="O42" s="20"/>
      <c r="P42" s="17" t="str">
        <f aca="false">IF(AND($B42&lt;&gt;"",$J42&lt;&gt;"Erledigt"),COUNTIFS($B$5:$B42,"&lt;&gt;",$J$5:$J42,"&lt;&gt;Erledigt"),"")</f>
        <v/>
      </c>
    </row>
    <row r="43" customFormat="false" ht="21.75" hidden="false" customHeight="true" outlineLevel="0" collapsed="false">
      <c r="A43" s="11" t="str">
        <f aca="false">IF($B43="","",39)</f>
        <v/>
      </c>
      <c r="B43" s="12"/>
      <c r="C43" s="13"/>
      <c r="D43" s="13"/>
      <c r="E43" s="14"/>
      <c r="F43" s="14"/>
      <c r="G43" s="15"/>
      <c r="H43" s="15"/>
      <c r="I43" s="13"/>
      <c r="J43" s="13"/>
      <c r="K43" s="16"/>
      <c r="L43" s="14"/>
      <c r="M43" s="12"/>
      <c r="N43" s="13" t="str">
        <f aca="false">IF(OR($B43="",$J43="Erledigt"),"",MAX(0,INT(Stammdaten!$C$6-$B43)))</f>
        <v/>
      </c>
      <c r="O43" s="13"/>
      <c r="P43" s="17" t="str">
        <f aca="false">IF(AND($B43&lt;&gt;"",$J43&lt;&gt;"Erledigt"),COUNTIFS($B$5:$B43,"&lt;&gt;",$J$5:$J43,"&lt;&gt;Erledigt"),"")</f>
        <v/>
      </c>
    </row>
    <row r="44" customFormat="false" ht="21.75" hidden="false" customHeight="true" outlineLevel="0" collapsed="false">
      <c r="A44" s="18" t="str">
        <f aca="false">IF($B44="","",40)</f>
        <v/>
      </c>
      <c r="B44" s="19"/>
      <c r="C44" s="20"/>
      <c r="D44" s="20"/>
      <c r="E44" s="21"/>
      <c r="F44" s="21"/>
      <c r="G44" s="22"/>
      <c r="H44" s="22"/>
      <c r="I44" s="20"/>
      <c r="J44" s="20"/>
      <c r="K44" s="23"/>
      <c r="L44" s="21"/>
      <c r="M44" s="19"/>
      <c r="N44" s="20" t="str">
        <f aca="false">IF(OR($B44="",$J44="Erledigt"),"",MAX(0,INT(Stammdaten!$C$6-$B44)))</f>
        <v/>
      </c>
      <c r="O44" s="20"/>
      <c r="P44" s="17" t="str">
        <f aca="false">IF(AND($B44&lt;&gt;"",$J44&lt;&gt;"Erledigt"),COUNTIFS($B$5:$B44,"&lt;&gt;",$J$5:$J44,"&lt;&gt;Erledigt"),"")</f>
        <v/>
      </c>
    </row>
    <row r="45" customFormat="false" ht="15" hidden="false" customHeight="false" outlineLevel="0" collapsed="false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6" customFormat="false" ht="15" hidden="false" customHeight="false" outlineLevel="0" collapsed="false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</row>
    <row r="47" customFormat="false" ht="15" hidden="false" customHeight="false" outlineLevel="0" collapsed="false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</row>
  </sheetData>
  <mergeCells count="5">
    <mergeCell ref="C1:L1"/>
    <mergeCell ref="M1:O1"/>
    <mergeCell ref="A3:E3"/>
    <mergeCell ref="F3:J3"/>
    <mergeCell ref="K3:O3"/>
  </mergeCells>
  <conditionalFormatting sqref="J5:J44">
    <cfRule type="expression" priority="2" aboveAverage="0" equalAverage="0" bottom="0" percent="0" rank="0" text="" dxfId="0">
      <formula>$J5="Offen"</formula>
    </cfRule>
    <cfRule type="expression" priority="3" aboveAverage="0" equalAverage="0" bottom="0" percent="0" rank="0" text="" dxfId="1">
      <formula>$J5="In Arbeit"</formula>
    </cfRule>
    <cfRule type="expression" priority="4" aboveAverage="0" equalAverage="0" bottom="0" percent="0" rank="0" text="" dxfId="2">
      <formula>$J5="Erledigt"</formula>
    </cfRule>
  </conditionalFormatting>
  <conditionalFormatting sqref="I5:I44">
    <cfRule type="expression" priority="5" aboveAverage="0" equalAverage="0" bottom="0" percent="0" rank="0" text="" dxfId="3">
      <formula>$I5="Hoch"</formula>
    </cfRule>
    <cfRule type="expression" priority="6" aboveAverage="0" equalAverage="0" bottom="0" percent="0" rank="0" text="" dxfId="4">
      <formula>$I5="Mittel"</formula>
    </cfRule>
    <cfRule type="expression" priority="7" aboveAverage="0" equalAverage="0" bottom="0" percent="0" rank="0" text="" dxfId="5">
      <formula>$I5="Niedrig"</formula>
    </cfRule>
  </conditionalFormatting>
  <conditionalFormatting sqref="F5:F44">
    <cfRule type="expression" priority="8" aboveAverage="0" equalAverage="0" bottom="0" percent="0" rank="0" text="" dxfId="6">
      <formula>$F5="Betrieb"</formula>
    </cfRule>
    <cfRule type="expression" priority="9" aboveAverage="0" equalAverage="0" bottom="0" percent="0" rank="0" text="" dxfId="7">
      <formula>$F5="Wartung"</formula>
    </cfRule>
    <cfRule type="expression" priority="10" aboveAverage="0" equalAverage="0" bottom="0" percent="0" rank="0" text="" dxfId="3">
      <formula>$F5="Störung"</formula>
    </cfRule>
    <cfRule type="expression" priority="11" aboveAverage="0" equalAverage="0" bottom="0" percent="0" rank="0" text="" dxfId="5">
      <formula>$F5="Prüfung"</formula>
    </cfRule>
    <cfRule type="expression" priority="12" aboveAverage="0" equalAverage="0" bottom="0" percent="0" rank="0" text="" dxfId="4">
      <formula>$F5="Anweisung"</formula>
    </cfRule>
    <cfRule type="expression" priority="13" aboveAverage="0" equalAverage="0" bottom="0" percent="0" rank="0" text="" dxfId="6">
      <formula>$F5="Sonstiges"</formula>
    </cfRule>
  </conditionalFormatting>
  <conditionalFormatting sqref="N5:N44">
    <cfRule type="expression" priority="14" aboveAverage="0" equalAverage="0" bottom="0" percent="0" rank="0" text="" dxfId="3">
      <formula>AND($N5&lt;&gt;"",$N5&gt;7)</formula>
    </cfRule>
  </conditionalFormatting>
  <conditionalFormatting sqref="A5:O44">
    <cfRule type="expression" priority="15" aboveAverage="0" equalAverage="0" bottom="0" percent="0" rank="0" text="" dxfId="8">
      <formula>AND($F5="Störung",$J5&lt;&gt;"Erledigt",$B5&lt;&gt;"")</formula>
    </cfRule>
  </conditionalFormatting>
  <dataValidations count="6">
    <dataValidation allowBlank="true" errorStyle="stop" operator="between" showDropDown="false" showErrorMessage="false" showInputMessage="false" sqref="D5:D44" type="list">
      <formula1>Stammdaten!$F$11:$F$13</formula1>
      <formula2>0</formula2>
    </dataValidation>
    <dataValidation allowBlank="true" errorStyle="stop" operator="between" showDropDown="false" showErrorMessage="false" showInputMessage="false" sqref="E5:E44" type="list">
      <formula1>Stammdaten!$B$11:$B$17</formula1>
      <formula2>0</formula2>
    </dataValidation>
    <dataValidation allowBlank="true" errorStyle="stop" operator="between" showDropDown="false" showErrorMessage="false" showInputMessage="false" sqref="F5:F44" type="list">
      <formula1>Stammdaten!$D$11:$D$16</formula1>
      <formula2>0</formula2>
    </dataValidation>
    <dataValidation allowBlank="true" errorStyle="stop" operator="between" showDropDown="false" showErrorMessage="false" showInputMessage="false" sqref="I5:I44" type="list">
      <formula1>Stammdaten!$H$11:$H$13</formula1>
      <formula2>0</formula2>
    </dataValidation>
    <dataValidation allowBlank="true" errorStyle="stop" operator="between" showDropDown="false" showErrorMessage="false" showInputMessage="false" sqref="J5:J44" type="list">
      <formula1>Stammdaten!$B$24:$B$26</formula1>
      <formula2>0</formula2>
    </dataValidation>
    <dataValidation allowBlank="true" errorStyle="stop" operator="between" showDropDown="false" showErrorMessage="false" showInputMessage="false" sqref="L5:L44" type="list">
      <formula1>Stammdaten!$D$24:$D$30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C6E8F"/>
    <pageSetUpPr fitToPage="true"/>
  </sheetPr>
  <dimension ref="A1:K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0"/>
    <col collapsed="false" customWidth="true" hidden="false" outlineLevel="0" max="3" min="3" style="0" width="9"/>
    <col collapsed="false" customWidth="true" hidden="false" outlineLevel="0" max="4" min="4" style="0" width="3"/>
    <col collapsed="false" customWidth="true" hidden="false" outlineLevel="0" max="5" min="5" style="0" width="20"/>
    <col collapsed="false" customWidth="true" hidden="false" outlineLevel="0" max="6" min="6" style="0" width="9"/>
    <col collapsed="false" customWidth="true" hidden="false" outlineLevel="0" max="7" min="7" style="0" width="3"/>
    <col collapsed="false" customWidth="true" hidden="false" outlineLevel="0" max="8" min="8" style="0" width="20"/>
    <col collapsed="false" customWidth="true" hidden="false" outlineLevel="0" max="9" min="9" style="0" width="9"/>
    <col collapsed="false" customWidth="true" hidden="false" outlineLevel="0" max="11" min="10" style="0" width="3"/>
  </cols>
  <sheetData>
    <row r="1" customFormat="false" ht="39.75" hidden="false" customHeight="true" outlineLevel="0" collapsed="false">
      <c r="A1" s="1"/>
      <c r="B1" s="2" t="s">
        <v>129</v>
      </c>
      <c r="C1" s="3" t="s">
        <v>130</v>
      </c>
      <c r="D1" s="3"/>
      <c r="E1" s="3"/>
      <c r="F1" s="3"/>
      <c r="G1" s="3"/>
      <c r="H1" s="4" t="s">
        <v>2</v>
      </c>
      <c r="I1" s="4"/>
      <c r="J1" s="4"/>
      <c r="K1" s="24"/>
    </row>
    <row r="2" customFormat="false" ht="3.7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24"/>
    </row>
    <row r="3" customFormat="false" ht="15.75" hidden="false" customHeight="true" outlineLevel="0" collapsed="false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</row>
    <row r="4" customFormat="false" ht="15" hidden="false" customHeight="false" outlineLevel="0" collapsed="false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</row>
    <row r="5" customFormat="false" ht="15" hidden="false" customHeight="true" outlineLevel="0" collapsed="false">
      <c r="A5" s="24"/>
      <c r="B5" s="25" t="s">
        <v>131</v>
      </c>
      <c r="C5" s="25"/>
      <c r="D5" s="24"/>
      <c r="E5" s="26" t="s">
        <v>132</v>
      </c>
      <c r="F5" s="26"/>
      <c r="G5" s="24"/>
      <c r="H5" s="27" t="s">
        <v>133</v>
      </c>
      <c r="I5" s="27"/>
      <c r="J5" s="24"/>
      <c r="K5" s="24"/>
    </row>
    <row r="6" customFormat="false" ht="30" hidden="false" customHeight="true" outlineLevel="0" collapsed="false">
      <c r="A6" s="24"/>
      <c r="B6" s="28" t="n">
        <f aca="false">COUNTIF(Betriebstagebuch!$B$5:$B$44,"&lt;&gt;")</f>
        <v>26</v>
      </c>
      <c r="C6" s="28"/>
      <c r="D6" s="24"/>
      <c r="E6" s="29" t="n">
        <f aca="false">COUNTIF(Betriebstagebuch!$J$5:$J$44,"Offen")</f>
        <v>3</v>
      </c>
      <c r="F6" s="29"/>
      <c r="G6" s="24"/>
      <c r="H6" s="30" t="n">
        <f aca="false">COUNTIF(Betriebstagebuch!$J$5:$J$44,"In Arbeit")</f>
        <v>4</v>
      </c>
      <c r="I6" s="30"/>
      <c r="J6" s="24"/>
      <c r="K6" s="24"/>
    </row>
    <row r="7" customFormat="false" ht="7.5" hidden="false" customHeight="true" outlineLevel="0" collapsed="false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</row>
    <row r="8" customFormat="false" ht="15" hidden="false" customHeight="true" outlineLevel="0" collapsed="false">
      <c r="A8" s="24"/>
      <c r="B8" s="31" t="s">
        <v>134</v>
      </c>
      <c r="C8" s="31"/>
      <c r="D8" s="24"/>
      <c r="E8" s="32" t="s">
        <v>135</v>
      </c>
      <c r="F8" s="32"/>
      <c r="G8" s="24"/>
      <c r="H8" s="25" t="s">
        <v>136</v>
      </c>
      <c r="I8" s="25"/>
      <c r="J8" s="24"/>
      <c r="K8" s="24"/>
    </row>
    <row r="9" customFormat="false" ht="30" hidden="false" customHeight="true" outlineLevel="0" collapsed="false">
      <c r="A9" s="24"/>
      <c r="B9" s="33" t="n">
        <f aca="false">COUNTIF(Betriebstagebuch!$J$5:$J$44,"Erledigt")</f>
        <v>19</v>
      </c>
      <c r="C9" s="33"/>
      <c r="D9" s="24"/>
      <c r="E9" s="34" t="n">
        <f aca="false">COUNTIF(Betriebstagebuch!$F$5:$F$44,"Störung")</f>
        <v>8</v>
      </c>
      <c r="F9" s="34"/>
      <c r="G9" s="24"/>
      <c r="H9" s="35" t="n">
        <f aca="false">SUM(Betriebstagebuch!$K$5:$K$44)/60</f>
        <v>5.33333333333333</v>
      </c>
      <c r="I9" s="35"/>
      <c r="J9" s="24"/>
      <c r="K9" s="24"/>
    </row>
    <row r="10" customFormat="false" ht="12" hidden="false" customHeight="true" outlineLevel="0" collapsed="false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</row>
    <row r="11" customFormat="false" ht="15" hidden="false" customHeight="false" outlineLevel="0" collapsed="false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customFormat="false" ht="15" hidden="false" customHeight="false" outlineLevel="0" collapsed="false">
      <c r="A12" s="24"/>
      <c r="B12" s="36" t="s">
        <v>137</v>
      </c>
      <c r="C12" s="36"/>
      <c r="D12" s="24"/>
      <c r="E12" s="36" t="s">
        <v>138</v>
      </c>
      <c r="F12" s="36"/>
      <c r="G12" s="24"/>
      <c r="H12" s="36" t="s">
        <v>12</v>
      </c>
      <c r="I12" s="36"/>
      <c r="J12" s="24"/>
      <c r="K12" s="24"/>
    </row>
    <row r="13" customFormat="false" ht="15" hidden="false" customHeight="false" outlineLevel="0" collapsed="false">
      <c r="A13" s="24"/>
      <c r="B13" s="37" t="s">
        <v>22</v>
      </c>
      <c r="C13" s="38" t="n">
        <f aca="false">COUNTIF(Betriebstagebuch!$F$5:$F$44,$B13)</f>
        <v>4</v>
      </c>
      <c r="D13" s="24"/>
      <c r="E13" s="37" t="s">
        <v>21</v>
      </c>
      <c r="F13" s="38" t="n">
        <f aca="false">COUNTIF(Betriebstagebuch!$E$5:$E$44,$E13)</f>
        <v>8</v>
      </c>
      <c r="G13" s="24"/>
      <c r="H13" s="37" t="s">
        <v>86</v>
      </c>
      <c r="I13" s="38" t="n">
        <f aca="false">COUNTIF(Betriebstagebuch!$J$5:$J$44,$H13)</f>
        <v>3</v>
      </c>
      <c r="J13" s="24"/>
      <c r="K13" s="24"/>
    </row>
    <row r="14" customFormat="false" ht="15" hidden="false" customHeight="false" outlineLevel="0" collapsed="false">
      <c r="A14" s="24"/>
      <c r="B14" s="37" t="s">
        <v>40</v>
      </c>
      <c r="C14" s="38" t="n">
        <f aca="false">COUNTIF(Betriebstagebuch!$F$5:$F$44,$B14)</f>
        <v>5</v>
      </c>
      <c r="D14" s="24"/>
      <c r="E14" s="37" t="s">
        <v>39</v>
      </c>
      <c r="F14" s="38" t="n">
        <f aca="false">COUNTIF(Betriebstagebuch!$E$5:$E$44,$E14)</f>
        <v>3</v>
      </c>
      <c r="G14" s="24"/>
      <c r="H14" s="37" t="s">
        <v>82</v>
      </c>
      <c r="I14" s="38" t="n">
        <f aca="false">COUNTIF(Betriebstagebuch!$J$5:$J$44,$H14)</f>
        <v>4</v>
      </c>
      <c r="J14" s="24"/>
      <c r="K14" s="24"/>
    </row>
    <row r="15" customFormat="false" ht="15" hidden="false" customHeight="false" outlineLevel="0" collapsed="false">
      <c r="A15" s="24"/>
      <c r="B15" s="37" t="s">
        <v>31</v>
      </c>
      <c r="C15" s="38" t="n">
        <f aca="false">COUNTIF(Betriebstagebuch!$F$5:$F$44,$B15)</f>
        <v>8</v>
      </c>
      <c r="D15" s="24"/>
      <c r="E15" s="37" t="s">
        <v>30</v>
      </c>
      <c r="F15" s="38" t="n">
        <f aca="false">COUNTIF(Betriebstagebuch!$E$5:$E$44,$E15)</f>
        <v>4</v>
      </c>
      <c r="G15" s="24"/>
      <c r="H15" s="37" t="s">
        <v>26</v>
      </c>
      <c r="I15" s="38" t="n">
        <f aca="false">COUNTIF(Betriebstagebuch!$J$5:$J$44,$H15)</f>
        <v>19</v>
      </c>
      <c r="J15" s="24"/>
      <c r="K15" s="24"/>
    </row>
    <row r="16" customFormat="false" ht="15" hidden="false" customHeight="false" outlineLevel="0" collapsed="false">
      <c r="A16" s="24"/>
      <c r="B16" s="37" t="s">
        <v>48</v>
      </c>
      <c r="C16" s="38" t="n">
        <f aca="false">COUNTIF(Betriebstagebuch!$F$5:$F$44,$B16)</f>
        <v>4</v>
      </c>
      <c r="D16" s="24"/>
      <c r="E16" s="37" t="s">
        <v>47</v>
      </c>
      <c r="F16" s="38" t="n">
        <f aca="false">COUNTIF(Betriebstagebuch!$E$5:$E$44,$E16)</f>
        <v>3</v>
      </c>
      <c r="G16" s="24"/>
      <c r="H16" s="24"/>
      <c r="I16" s="24"/>
      <c r="J16" s="24"/>
      <c r="K16" s="24"/>
    </row>
    <row r="17" customFormat="false" ht="15" hidden="false" customHeight="false" outlineLevel="0" collapsed="false">
      <c r="A17" s="24"/>
      <c r="B17" s="37" t="s">
        <v>63</v>
      </c>
      <c r="C17" s="38" t="n">
        <f aca="false">COUNTIF(Betriebstagebuch!$F$5:$F$44,$B17)</f>
        <v>3</v>
      </c>
      <c r="D17" s="24"/>
      <c r="E17" s="37" t="s">
        <v>74</v>
      </c>
      <c r="F17" s="38" t="n">
        <f aca="false">COUNTIF(Betriebstagebuch!$E$5:$E$44,$E17)</f>
        <v>2</v>
      </c>
      <c r="G17" s="24"/>
      <c r="H17" s="24"/>
      <c r="I17" s="24"/>
      <c r="J17" s="24"/>
      <c r="K17" s="24"/>
    </row>
    <row r="18" customFormat="false" ht="15" hidden="false" customHeight="false" outlineLevel="0" collapsed="false">
      <c r="A18" s="24"/>
      <c r="B18" s="37" t="s">
        <v>75</v>
      </c>
      <c r="C18" s="38" t="n">
        <f aca="false">COUNTIF(Betriebstagebuch!$F$5:$F$44,$B18)</f>
        <v>2</v>
      </c>
      <c r="D18" s="24"/>
      <c r="E18" s="37" t="s">
        <v>56</v>
      </c>
      <c r="F18" s="38" t="n">
        <f aca="false">COUNTIF(Betriebstagebuch!$E$5:$E$44,$E18)</f>
        <v>3</v>
      </c>
      <c r="G18" s="24"/>
      <c r="H18" s="24"/>
      <c r="I18" s="24"/>
      <c r="J18" s="24"/>
      <c r="K18" s="24"/>
    </row>
    <row r="19" customFormat="false" ht="15" hidden="false" customHeight="false" outlineLevel="0" collapsed="false">
      <c r="A19" s="24"/>
      <c r="B19" s="24"/>
      <c r="C19" s="24"/>
      <c r="D19" s="24"/>
      <c r="E19" s="37" t="s">
        <v>62</v>
      </c>
      <c r="F19" s="38" t="n">
        <f aca="false">COUNTIF(Betriebstagebuch!$E$5:$E$44,$E19)</f>
        <v>3</v>
      </c>
      <c r="G19" s="24"/>
      <c r="H19" s="24"/>
      <c r="I19" s="24"/>
      <c r="J19" s="24"/>
      <c r="K19" s="24"/>
    </row>
    <row r="20" customFormat="false" ht="15" hidden="false" customHeight="false" outlineLevel="0" collapsed="false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</row>
    <row r="21" customFormat="false" ht="15" hidden="false" customHeight="false" outlineLevel="0" collapsed="false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customFormat="false" ht="15" hidden="false" customHeight="false" outlineLevel="0" collapsed="false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customFormat="false" ht="15" hidden="false" customHeight="false" outlineLevel="0" collapsed="false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customFormat="false" ht="15" hidden="false" customHeight="false" outlineLevel="0" collapsed="false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customFormat="false" ht="15" hidden="false" customHeight="false" outlineLevel="0" collapsed="false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6" customFormat="false" ht="15" hidden="false" customHeight="false" outlineLevel="0" collapsed="false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customFormat="false" ht="15" hidden="false" customHeight="false" outlineLevel="0" collapsed="false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</row>
    <row r="28" customFormat="false" ht="15" hidden="false" customHeight="false" outlineLevel="0" collapsed="false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customFormat="false" ht="15" hidden="false" customHeight="false" outlineLevel="0" collapsed="false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</row>
    <row r="30" customFormat="false" ht="15" hidden="false" customHeight="false" outlineLevel="0" collapsed="false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</row>
    <row r="31" customFormat="false" ht="15" hidden="false" customHeight="false" outlineLevel="0" collapsed="false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customFormat="false" ht="15" hidden="false" customHeight="false" outlineLevel="0" collapsed="false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</row>
    <row r="33" customFormat="false" ht="15" hidden="false" customHeight="false" outlineLevel="0" collapsed="false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</row>
    <row r="34" customFormat="false" ht="15" hidden="false" customHeight="false" outlineLevel="0" collapsed="false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5" customFormat="false" ht="15" hidden="false" customHeight="false" outlineLevel="0" collapsed="false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customFormat="false" ht="15" hidden="false" customHeight="false" outlineLevel="0" collapsed="false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customFormat="false" ht="15" hidden="false" customHeight="false" outlineLevel="0" collapsed="false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</row>
    <row r="38" customFormat="false" ht="15" hidden="false" customHeight="false" outlineLevel="0" collapsed="false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</row>
    <row r="39" customFormat="false" ht="15" hidden="false" customHeight="false" outlineLevel="0" collapsed="false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</row>
    <row r="40" customFormat="false" ht="15" hidden="false" customHeight="false" outlineLevel="0" collapsed="false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</row>
    <row r="41" customFormat="false" ht="15" hidden="false" customHeight="false" outlineLevel="0" collapsed="false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</row>
    <row r="42" customFormat="false" ht="15" hidden="false" customHeight="false" outlineLevel="0" collapsed="false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customFormat="false" ht="15" hidden="false" customHeight="false" outlineLevel="0" collapsed="false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</row>
    <row r="44" customFormat="false" ht="15" hidden="false" customHeight="false" outlineLevel="0" collapsed="false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5" customFormat="false" ht="15" hidden="false" customHeight="false" outlineLevel="0" collapsed="false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</row>
    <row r="46" customFormat="false" ht="15" hidden="false" customHeight="false" outlineLevel="0" collapsed="false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</row>
  </sheetData>
  <mergeCells count="17">
    <mergeCell ref="C1:G1"/>
    <mergeCell ref="H1:J1"/>
    <mergeCell ref="B5:C5"/>
    <mergeCell ref="E5:F5"/>
    <mergeCell ref="H5:I5"/>
    <mergeCell ref="B6:C6"/>
    <mergeCell ref="E6:F6"/>
    <mergeCell ref="H6:I6"/>
    <mergeCell ref="B8:C8"/>
    <mergeCell ref="E8:F8"/>
    <mergeCell ref="H8:I8"/>
    <mergeCell ref="B9:C9"/>
    <mergeCell ref="E9:F9"/>
    <mergeCell ref="H9:I9"/>
    <mergeCell ref="B12:C12"/>
    <mergeCell ref="E12:F12"/>
    <mergeCell ref="H12:I12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E89AE"/>
    <pageSetUpPr fitToPage="true"/>
  </sheetPr>
  <dimension ref="A1:H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6"/>
    <col collapsed="false" customWidth="true" hidden="false" outlineLevel="0" max="3" min="3" style="0" width="12"/>
    <col collapsed="false" customWidth="true" hidden="false" outlineLevel="0" max="4" min="4" style="0" width="18"/>
    <col collapsed="false" customWidth="true" hidden="false" outlineLevel="0" max="5" min="5" style="0" width="34"/>
    <col collapsed="false" customWidth="true" hidden="false" outlineLevel="0" max="6" min="6" style="0" width="11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9" min="9" style="0" width="3"/>
  </cols>
  <sheetData>
    <row r="1" customFormat="false" ht="39.75" hidden="false" customHeight="true" outlineLevel="0" collapsed="false">
      <c r="A1" s="1"/>
      <c r="B1" s="2" t="s">
        <v>139</v>
      </c>
      <c r="C1" s="3" t="s">
        <v>140</v>
      </c>
      <c r="D1" s="3"/>
      <c r="E1" s="3"/>
      <c r="F1" s="4" t="s">
        <v>2</v>
      </c>
      <c r="G1" s="4"/>
      <c r="H1" s="4"/>
    </row>
    <row r="2" customFormat="false" ht="3.75" hidden="false" customHeight="true" outlineLevel="0" collapsed="false">
      <c r="A2" s="1"/>
      <c r="B2" s="1"/>
      <c r="C2" s="1"/>
      <c r="D2" s="1"/>
      <c r="E2" s="1"/>
      <c r="F2" s="1"/>
      <c r="G2" s="1"/>
      <c r="H2" s="1"/>
    </row>
    <row r="3" customFormat="false" ht="15.75" hidden="false" customHeight="true" outlineLevel="0" collapsed="false">
      <c r="A3" s="24"/>
      <c r="B3" s="24"/>
      <c r="C3" s="24"/>
      <c r="D3" s="24"/>
      <c r="E3" s="24"/>
      <c r="F3" s="24"/>
      <c r="G3" s="24"/>
      <c r="H3" s="24"/>
    </row>
    <row r="4" customFormat="false" ht="7.5" hidden="false" customHeight="true" outlineLevel="0" collapsed="false">
      <c r="A4" s="24"/>
      <c r="B4" s="24"/>
      <c r="C4" s="24"/>
      <c r="D4" s="24"/>
      <c r="E4" s="24"/>
      <c r="F4" s="24"/>
      <c r="G4" s="24"/>
      <c r="H4" s="24"/>
    </row>
    <row r="5" customFormat="false" ht="21.75" hidden="false" customHeight="true" outlineLevel="0" collapsed="false">
      <c r="A5" s="24"/>
      <c r="B5" s="39" t="s">
        <v>141</v>
      </c>
      <c r="C5" s="39"/>
      <c r="D5" s="39"/>
      <c r="E5" s="39"/>
      <c r="F5" s="39"/>
      <c r="G5" s="39"/>
      <c r="H5" s="39"/>
    </row>
    <row r="6" customFormat="false" ht="21.75" hidden="false" customHeight="true" outlineLevel="0" collapsed="false">
      <c r="A6" s="24"/>
      <c r="B6" s="40" t="s">
        <v>4</v>
      </c>
      <c r="C6" s="40"/>
      <c r="D6" s="41" t="n">
        <f aca="true">TODAY()</f>
        <v>46305</v>
      </c>
      <c r="E6" s="42" t="s">
        <v>142</v>
      </c>
      <c r="F6" s="43" t="s">
        <v>38</v>
      </c>
      <c r="G6" s="43"/>
      <c r="H6" s="43"/>
    </row>
    <row r="7" customFormat="false" ht="21.75" hidden="false" customHeight="true" outlineLevel="0" collapsed="false">
      <c r="A7" s="24"/>
      <c r="B7" s="40" t="s">
        <v>143</v>
      </c>
      <c r="C7" s="40"/>
      <c r="D7" s="44" t="s">
        <v>144</v>
      </c>
      <c r="E7" s="42" t="s">
        <v>145</v>
      </c>
      <c r="F7" s="43" t="s">
        <v>61</v>
      </c>
      <c r="G7" s="43"/>
      <c r="H7" s="43"/>
    </row>
    <row r="8" customFormat="false" ht="21.75" hidden="false" customHeight="true" outlineLevel="0" collapsed="false">
      <c r="A8" s="24"/>
      <c r="B8" s="40" t="s">
        <v>146</v>
      </c>
      <c r="C8" s="40"/>
      <c r="D8" s="44" t="s">
        <v>27</v>
      </c>
      <c r="E8" s="42" t="s">
        <v>147</v>
      </c>
      <c r="F8" s="43" t="s">
        <v>66</v>
      </c>
      <c r="G8" s="43"/>
      <c r="H8" s="43"/>
    </row>
    <row r="9" customFormat="false" ht="7.5" hidden="false" customHeight="true" outlineLevel="0" collapsed="false">
      <c r="A9" s="24"/>
      <c r="B9" s="24"/>
      <c r="C9" s="24"/>
      <c r="D9" s="24"/>
      <c r="E9" s="24"/>
      <c r="F9" s="24"/>
      <c r="G9" s="24"/>
      <c r="H9" s="24"/>
    </row>
    <row r="10" customFormat="false" ht="21.75" hidden="false" customHeight="true" outlineLevel="0" collapsed="false">
      <c r="A10" s="24"/>
      <c r="B10" s="39" t="s">
        <v>148</v>
      </c>
      <c r="C10" s="39"/>
      <c r="D10" s="39"/>
      <c r="E10" s="39"/>
      <c r="F10" s="39"/>
      <c r="G10" s="39"/>
      <c r="H10" s="39"/>
    </row>
    <row r="11" customFormat="false" ht="19.5" hidden="false" customHeight="true" outlineLevel="0" collapsed="false">
      <c r="A11" s="24"/>
      <c r="B11" s="45" t="s">
        <v>3</v>
      </c>
      <c r="C11" s="45" t="s">
        <v>4</v>
      </c>
      <c r="D11" s="46" t="s">
        <v>149</v>
      </c>
      <c r="E11" s="46" t="s">
        <v>150</v>
      </c>
      <c r="F11" s="45" t="s">
        <v>11</v>
      </c>
      <c r="G11" s="45" t="s">
        <v>12</v>
      </c>
      <c r="H11" s="45" t="s">
        <v>151</v>
      </c>
    </row>
    <row r="12" customFormat="false" ht="19.5" hidden="false" customHeight="true" outlineLevel="0" collapsed="false">
      <c r="A12" s="24"/>
      <c r="B12" s="47" t="n">
        <f aca="false">IFERROR(INDEX(Betriebstagebuch!$A$5:$A$44,MATCH(1,Betriebstagebuch!$P$5:$P$44,0)),"")</f>
        <v>11</v>
      </c>
      <c r="C12" s="48" t="n">
        <f aca="false">IFERROR(INDEX(Betriebstagebuch!$B$5:$B$44,MATCH(1,Betriebstagebuch!$P$5:$P$44,0)),"")</f>
        <v>46395</v>
      </c>
      <c r="D12" s="37" t="str">
        <f aca="false">IFERROR(INDEX(Betriebstagebuch!$E$5:$E$44,MATCH(1,Betriebstagebuch!$P$5:$P$44,0)),"")</f>
        <v>Produktion</v>
      </c>
      <c r="E12" s="37" t="str">
        <f aca="false">IFERROR(INDEX(Betriebstagebuch!$G$5:$G$44,MATCH(1,Betriebstagebuch!$P$5:$P$44,0)),"")</f>
        <v>Temperaturüberschreitung Aggregat 3</v>
      </c>
      <c r="F12" s="49" t="str">
        <f aca="false">IFERROR(INDEX(Betriebstagebuch!$I$5:$I$44,MATCH(1,Betriebstagebuch!$P$5:$P$44,0)),"")</f>
        <v>Hoch</v>
      </c>
      <c r="G12" s="49" t="str">
        <f aca="false">IFERROR(INDEX(Betriebstagebuch!$J$5:$J$44,MATCH(1,Betriebstagebuch!$P$5:$P$44,0)),"")</f>
        <v>In Arbeit</v>
      </c>
      <c r="H12" s="37" t="str">
        <f aca="false">IFERROR(INDEX(Betriebstagebuch!$L$5:$L$44,MATCH(1,Betriebstagebuch!$P$5:$P$44,0)),"")</f>
        <v>T. Hahn</v>
      </c>
    </row>
    <row r="13" customFormat="false" ht="19.5" hidden="false" customHeight="true" outlineLevel="0" collapsed="false">
      <c r="A13" s="24"/>
      <c r="B13" s="47" t="n">
        <f aca="false">IFERROR(INDEX(Betriebstagebuch!$A$5:$A$44,MATCH(2,Betriebstagebuch!$P$5:$P$44,0)),"")</f>
        <v>12</v>
      </c>
      <c r="C13" s="48" t="n">
        <f aca="false">IFERROR(INDEX(Betriebstagebuch!$B$5:$B$44,MATCH(2,Betriebstagebuch!$P$5:$P$44,0)),"")</f>
        <v>46396</v>
      </c>
      <c r="D13" s="37" t="str">
        <f aca="false">IFERROR(INDEX(Betriebstagebuch!$E$5:$E$44,MATCH(2,Betriebstagebuch!$P$5:$P$44,0)),"")</f>
        <v>Qualitätssicherung</v>
      </c>
      <c r="E13" s="37" t="str">
        <f aca="false">IFERROR(INDEX(Betriebstagebuch!$G$5:$G$44,MATCH(2,Betriebstagebuch!$P$5:$P$44,0)),"")</f>
        <v>Neue Prüfvorschrift QS-07 beachten</v>
      </c>
      <c r="F13" s="49" t="str">
        <f aca="false">IFERROR(INDEX(Betriebstagebuch!$I$5:$I$44,MATCH(2,Betriebstagebuch!$P$5:$P$44,0)),"")</f>
        <v>Mittel</v>
      </c>
      <c r="G13" s="49" t="str">
        <f aca="false">IFERROR(INDEX(Betriebstagebuch!$J$5:$J$44,MATCH(2,Betriebstagebuch!$P$5:$P$44,0)),"")</f>
        <v>Offen</v>
      </c>
      <c r="H13" s="37" t="str">
        <f aca="false">IFERROR(INDEX(Betriebstagebuch!$L$5:$L$44,MATCH(2,Betriebstagebuch!$P$5:$P$44,0)),"")</f>
        <v>M. Weiß</v>
      </c>
    </row>
    <row r="14" customFormat="false" ht="19.5" hidden="false" customHeight="true" outlineLevel="0" collapsed="false">
      <c r="A14" s="24"/>
      <c r="B14" s="47" t="n">
        <f aca="false">IFERROR(INDEX(Betriebstagebuch!$A$5:$A$44,MATCH(3,Betriebstagebuch!$P$5:$P$44,0)),"")</f>
        <v>13</v>
      </c>
      <c r="C14" s="48" t="n">
        <f aca="false">IFERROR(INDEX(Betriebstagebuch!$B$5:$B$44,MATCH(3,Betriebstagebuch!$P$5:$P$44,0)),"")</f>
        <v>46396</v>
      </c>
      <c r="D14" s="37" t="str">
        <f aca="false">IFERROR(INDEX(Betriebstagebuch!$E$5:$E$44,MATCH(3,Betriebstagebuch!$P$5:$P$44,0)),"")</f>
        <v>Lager/Logistik</v>
      </c>
      <c r="E14" s="37" t="str">
        <f aca="false">IFERROR(INDEX(Betriebstagebuch!$G$5:$G$44,MATCH(3,Betriebstagebuch!$P$5:$P$44,0)),"")</f>
        <v>Regalbeleuchtung defekt (Gang C)</v>
      </c>
      <c r="F14" s="49" t="str">
        <f aca="false">IFERROR(INDEX(Betriebstagebuch!$I$5:$I$44,MATCH(3,Betriebstagebuch!$P$5:$P$44,0)),"")</f>
        <v>Niedrig</v>
      </c>
      <c r="G14" s="49" t="str">
        <f aca="false">IFERROR(INDEX(Betriebstagebuch!$J$5:$J$44,MATCH(3,Betriebstagebuch!$P$5:$P$44,0)),"")</f>
        <v>In Arbeit</v>
      </c>
      <c r="H14" s="37" t="str">
        <f aca="false">IFERROR(INDEX(Betriebstagebuch!$L$5:$L$44,MATCH(3,Betriebstagebuch!$P$5:$P$44,0)),"")</f>
        <v>S. Kaiser</v>
      </c>
    </row>
    <row r="15" customFormat="false" ht="19.5" hidden="false" customHeight="true" outlineLevel="0" collapsed="false">
      <c r="A15" s="24"/>
      <c r="B15" s="47" t="n">
        <f aca="false">IFERROR(INDEX(Betriebstagebuch!$A$5:$A$44,MATCH(4,Betriebstagebuch!$P$5:$P$44,0)),"")</f>
        <v>17</v>
      </c>
      <c r="C15" s="48" t="n">
        <f aca="false">IFERROR(INDEX(Betriebstagebuch!$B$5:$B$44,MATCH(4,Betriebstagebuch!$P$5:$P$44,0)),"")</f>
        <v>46399</v>
      </c>
      <c r="D15" s="37" t="str">
        <f aca="false">IFERROR(INDEX(Betriebstagebuch!$E$5:$E$44,MATCH(4,Betriebstagebuch!$P$5:$P$44,0)),"")</f>
        <v>Produktion</v>
      </c>
      <c r="E15" s="37" t="str">
        <f aca="false">IFERROR(INDEX(Betriebstagebuch!$G$5:$G$44,MATCH(4,Betriebstagebuch!$P$5:$P$44,0)),"")</f>
        <v>Druckluftverlust Station 5</v>
      </c>
      <c r="F15" s="49" t="str">
        <f aca="false">IFERROR(INDEX(Betriebstagebuch!$I$5:$I$44,MATCH(4,Betriebstagebuch!$P$5:$P$44,0)),"")</f>
        <v>Hoch</v>
      </c>
      <c r="G15" s="49" t="str">
        <f aca="false">IFERROR(INDEX(Betriebstagebuch!$J$5:$J$44,MATCH(4,Betriebstagebuch!$P$5:$P$44,0)),"")</f>
        <v>Offen</v>
      </c>
      <c r="H15" s="37" t="str">
        <f aca="false">IFERROR(INDEX(Betriebstagebuch!$L$5:$L$44,MATCH(4,Betriebstagebuch!$P$5:$P$44,0)),"")</f>
        <v>T. Hahn</v>
      </c>
    </row>
    <row r="16" customFormat="false" ht="19.5" hidden="false" customHeight="true" outlineLevel="0" collapsed="false">
      <c r="A16" s="24"/>
      <c r="B16" s="47" t="n">
        <f aca="false">IFERROR(INDEX(Betriebstagebuch!$A$5:$A$44,MATCH(5,Betriebstagebuch!$P$5:$P$44,0)),"")</f>
        <v>19</v>
      </c>
      <c r="C16" s="48" t="n">
        <f aca="false">IFERROR(INDEX(Betriebstagebuch!$B$5:$B$44,MATCH(5,Betriebstagebuch!$P$5:$P$44,0)),"")</f>
        <v>46400</v>
      </c>
      <c r="D16" s="37" t="str">
        <f aca="false">IFERROR(INDEX(Betriebstagebuch!$E$5:$E$44,MATCH(5,Betriebstagebuch!$P$5:$P$44,0)),"")</f>
        <v>Haustechnik</v>
      </c>
      <c r="E16" s="37" t="str">
        <f aca="false">IFERROR(INDEX(Betriebstagebuch!$G$5:$G$44,MATCH(5,Betriebstagebuch!$P$5:$P$44,0)),"")</f>
        <v>Wasseraustritt im Technikraum</v>
      </c>
      <c r="F16" s="49" t="str">
        <f aca="false">IFERROR(INDEX(Betriebstagebuch!$I$5:$I$44,MATCH(5,Betriebstagebuch!$P$5:$P$44,0)),"")</f>
        <v>Hoch</v>
      </c>
      <c r="G16" s="49" t="str">
        <f aca="false">IFERROR(INDEX(Betriebstagebuch!$J$5:$J$44,MATCH(5,Betriebstagebuch!$P$5:$P$44,0)),"")</f>
        <v>In Arbeit</v>
      </c>
      <c r="H16" s="37" t="str">
        <f aca="false">IFERROR(INDEX(Betriebstagebuch!$L$5:$L$44,MATCH(5,Betriebstagebuch!$P$5:$P$44,0)),"")</f>
        <v>R. Vogt</v>
      </c>
    </row>
    <row r="17" customFormat="false" ht="19.5" hidden="false" customHeight="true" outlineLevel="0" collapsed="false">
      <c r="A17" s="24"/>
      <c r="B17" s="47" t="n">
        <f aca="false">IFERROR(INDEX(Betriebstagebuch!$A$5:$A$44,MATCH(6,Betriebstagebuch!$P$5:$P$44,0)),"")</f>
        <v>25</v>
      </c>
      <c r="C17" s="48" t="n">
        <f aca="false">IFERROR(INDEX(Betriebstagebuch!$B$5:$B$44,MATCH(6,Betriebstagebuch!$P$5:$P$44,0)),"")</f>
        <v>46403</v>
      </c>
      <c r="D17" s="37" t="str">
        <f aca="false">IFERROR(INDEX(Betriebstagebuch!$E$5:$E$44,MATCH(6,Betriebstagebuch!$P$5:$P$44,0)),"")</f>
        <v>IT/Netzwerk</v>
      </c>
      <c r="E17" s="37" t="str">
        <f aca="false">IFERROR(INDEX(Betriebstagebuch!$G$5:$G$44,MATCH(6,Betriebstagebuch!$P$5:$P$44,0)),"")</f>
        <v>Passwortrichtlinie aktualisieren</v>
      </c>
      <c r="F17" s="49" t="str">
        <f aca="false">IFERROR(INDEX(Betriebstagebuch!$I$5:$I$44,MATCH(6,Betriebstagebuch!$P$5:$P$44,0)),"")</f>
        <v>Mittel</v>
      </c>
      <c r="G17" s="49" t="str">
        <f aca="false">IFERROR(INDEX(Betriebstagebuch!$J$5:$J$44,MATCH(6,Betriebstagebuch!$P$5:$P$44,0)),"")</f>
        <v>Offen</v>
      </c>
      <c r="H17" s="37" t="str">
        <f aca="false">IFERROR(INDEX(Betriebstagebuch!$L$5:$L$44,MATCH(6,Betriebstagebuch!$P$5:$P$44,0)),"")</f>
        <v>J. Arndt</v>
      </c>
    </row>
    <row r="18" customFormat="false" ht="19.5" hidden="false" customHeight="true" outlineLevel="0" collapsed="false">
      <c r="A18" s="24"/>
      <c r="B18" s="47" t="n">
        <f aca="false">IFERROR(INDEX(Betriebstagebuch!$A$5:$A$44,MATCH(7,Betriebstagebuch!$P$5:$P$44,0)),"")</f>
        <v>26</v>
      </c>
      <c r="C18" s="48" t="n">
        <f aca="false">IFERROR(INDEX(Betriebstagebuch!$B$5:$B$44,MATCH(7,Betriebstagebuch!$P$5:$P$44,0)),"")</f>
        <v>46404</v>
      </c>
      <c r="D18" s="37" t="str">
        <f aca="false">IFERROR(INDEX(Betriebstagebuch!$E$5:$E$44,MATCH(7,Betriebstagebuch!$P$5:$P$44,0)),"")</f>
        <v>Produktion</v>
      </c>
      <c r="E18" s="37" t="str">
        <f aca="false">IFERROR(INDEX(Betriebstagebuch!$G$5:$G$44,MATCH(7,Betriebstagebuch!$P$5:$P$44,0)),"")</f>
        <v>Qualitätsabweichung Linie 1</v>
      </c>
      <c r="F18" s="49" t="str">
        <f aca="false">IFERROR(INDEX(Betriebstagebuch!$I$5:$I$44,MATCH(7,Betriebstagebuch!$P$5:$P$44,0)),"")</f>
        <v>Hoch</v>
      </c>
      <c r="G18" s="49" t="str">
        <f aca="false">IFERROR(INDEX(Betriebstagebuch!$J$5:$J$44,MATCH(7,Betriebstagebuch!$P$5:$P$44,0)),"")</f>
        <v>In Arbeit</v>
      </c>
      <c r="H18" s="37" t="str">
        <f aca="false">IFERROR(INDEX(Betriebstagebuch!$L$5:$L$44,MATCH(7,Betriebstagebuch!$P$5:$P$44,0)),"")</f>
        <v>M. Weiß</v>
      </c>
    </row>
    <row r="19" customFormat="false" ht="19.5" hidden="false" customHeight="true" outlineLevel="0" collapsed="false">
      <c r="A19" s="24"/>
      <c r="B19" s="47" t="str">
        <f aca="false">IFERROR(INDEX(Betriebstagebuch!$A$5:$A$44,MATCH(8,Betriebstagebuch!$P$5:$P$44,0)),"")</f>
        <v/>
      </c>
      <c r="C19" s="48" t="str">
        <f aca="false">IFERROR(INDEX(Betriebstagebuch!$B$5:$B$44,MATCH(8,Betriebstagebuch!$P$5:$P$44,0)),"")</f>
        <v/>
      </c>
      <c r="D19" s="37" t="str">
        <f aca="false">IFERROR(INDEX(Betriebstagebuch!$E$5:$E$44,MATCH(8,Betriebstagebuch!$P$5:$P$44,0)),"")</f>
        <v/>
      </c>
      <c r="E19" s="37" t="str">
        <f aca="false">IFERROR(INDEX(Betriebstagebuch!$G$5:$G$44,MATCH(8,Betriebstagebuch!$P$5:$P$44,0)),"")</f>
        <v/>
      </c>
      <c r="F19" s="49" t="str">
        <f aca="false">IFERROR(INDEX(Betriebstagebuch!$I$5:$I$44,MATCH(8,Betriebstagebuch!$P$5:$P$44,0)),"")</f>
        <v/>
      </c>
      <c r="G19" s="49" t="str">
        <f aca="false">IFERROR(INDEX(Betriebstagebuch!$J$5:$J$44,MATCH(8,Betriebstagebuch!$P$5:$P$44,0)),"")</f>
        <v/>
      </c>
      <c r="H19" s="37" t="str">
        <f aca="false">IFERROR(INDEX(Betriebstagebuch!$L$5:$L$44,MATCH(8,Betriebstagebuch!$P$5:$P$44,0)),"")</f>
        <v/>
      </c>
    </row>
    <row r="20" customFormat="false" ht="19.5" hidden="false" customHeight="true" outlineLevel="0" collapsed="false">
      <c r="A20" s="24"/>
      <c r="B20" s="47" t="str">
        <f aca="false">IFERROR(INDEX(Betriebstagebuch!$A$5:$A$44,MATCH(9,Betriebstagebuch!$P$5:$P$44,0)),"")</f>
        <v/>
      </c>
      <c r="C20" s="48" t="str">
        <f aca="false">IFERROR(INDEX(Betriebstagebuch!$B$5:$B$44,MATCH(9,Betriebstagebuch!$P$5:$P$44,0)),"")</f>
        <v/>
      </c>
      <c r="D20" s="37" t="str">
        <f aca="false">IFERROR(INDEX(Betriebstagebuch!$E$5:$E$44,MATCH(9,Betriebstagebuch!$P$5:$P$44,0)),"")</f>
        <v/>
      </c>
      <c r="E20" s="37" t="str">
        <f aca="false">IFERROR(INDEX(Betriebstagebuch!$G$5:$G$44,MATCH(9,Betriebstagebuch!$P$5:$P$44,0)),"")</f>
        <v/>
      </c>
      <c r="F20" s="49" t="str">
        <f aca="false">IFERROR(INDEX(Betriebstagebuch!$I$5:$I$44,MATCH(9,Betriebstagebuch!$P$5:$P$44,0)),"")</f>
        <v/>
      </c>
      <c r="G20" s="49" t="str">
        <f aca="false">IFERROR(INDEX(Betriebstagebuch!$J$5:$J$44,MATCH(9,Betriebstagebuch!$P$5:$P$44,0)),"")</f>
        <v/>
      </c>
      <c r="H20" s="37" t="str">
        <f aca="false">IFERROR(INDEX(Betriebstagebuch!$L$5:$L$44,MATCH(9,Betriebstagebuch!$P$5:$P$44,0)),"")</f>
        <v/>
      </c>
    </row>
    <row r="21" customFormat="false" ht="19.5" hidden="false" customHeight="true" outlineLevel="0" collapsed="false">
      <c r="A21" s="24"/>
      <c r="B21" s="47" t="str">
        <f aca="false">IFERROR(INDEX(Betriebstagebuch!$A$5:$A$44,MATCH(10,Betriebstagebuch!$P$5:$P$44,0)),"")</f>
        <v/>
      </c>
      <c r="C21" s="48" t="str">
        <f aca="false">IFERROR(INDEX(Betriebstagebuch!$B$5:$B$44,MATCH(10,Betriebstagebuch!$P$5:$P$44,0)),"")</f>
        <v/>
      </c>
      <c r="D21" s="37" t="str">
        <f aca="false">IFERROR(INDEX(Betriebstagebuch!$E$5:$E$44,MATCH(10,Betriebstagebuch!$P$5:$P$44,0)),"")</f>
        <v/>
      </c>
      <c r="E21" s="37" t="str">
        <f aca="false">IFERROR(INDEX(Betriebstagebuch!$G$5:$G$44,MATCH(10,Betriebstagebuch!$P$5:$P$44,0)),"")</f>
        <v/>
      </c>
      <c r="F21" s="49" t="str">
        <f aca="false">IFERROR(INDEX(Betriebstagebuch!$I$5:$I$44,MATCH(10,Betriebstagebuch!$P$5:$P$44,0)),"")</f>
        <v/>
      </c>
      <c r="G21" s="49" t="str">
        <f aca="false">IFERROR(INDEX(Betriebstagebuch!$J$5:$J$44,MATCH(10,Betriebstagebuch!$P$5:$P$44,0)),"")</f>
        <v/>
      </c>
      <c r="H21" s="37" t="str">
        <f aca="false">IFERROR(INDEX(Betriebstagebuch!$L$5:$L$44,MATCH(10,Betriebstagebuch!$P$5:$P$44,0)),"")</f>
        <v/>
      </c>
    </row>
    <row r="22" customFormat="false" ht="19.5" hidden="false" customHeight="true" outlineLevel="0" collapsed="false">
      <c r="A22" s="24"/>
      <c r="B22" s="47" t="str">
        <f aca="false">IFERROR(INDEX(Betriebstagebuch!$A$5:$A$44,MATCH(11,Betriebstagebuch!$P$5:$P$44,0)),"")</f>
        <v/>
      </c>
      <c r="C22" s="48" t="str">
        <f aca="false">IFERROR(INDEX(Betriebstagebuch!$B$5:$B$44,MATCH(11,Betriebstagebuch!$P$5:$P$44,0)),"")</f>
        <v/>
      </c>
      <c r="D22" s="37" t="str">
        <f aca="false">IFERROR(INDEX(Betriebstagebuch!$E$5:$E$44,MATCH(11,Betriebstagebuch!$P$5:$P$44,0)),"")</f>
        <v/>
      </c>
      <c r="E22" s="37" t="str">
        <f aca="false">IFERROR(INDEX(Betriebstagebuch!$G$5:$G$44,MATCH(11,Betriebstagebuch!$P$5:$P$44,0)),"")</f>
        <v/>
      </c>
      <c r="F22" s="49" t="str">
        <f aca="false">IFERROR(INDEX(Betriebstagebuch!$I$5:$I$44,MATCH(11,Betriebstagebuch!$P$5:$P$44,0)),"")</f>
        <v/>
      </c>
      <c r="G22" s="49" t="str">
        <f aca="false">IFERROR(INDEX(Betriebstagebuch!$J$5:$J$44,MATCH(11,Betriebstagebuch!$P$5:$P$44,0)),"")</f>
        <v/>
      </c>
      <c r="H22" s="37" t="str">
        <f aca="false">IFERROR(INDEX(Betriebstagebuch!$L$5:$L$44,MATCH(11,Betriebstagebuch!$P$5:$P$44,0)),"")</f>
        <v/>
      </c>
    </row>
    <row r="23" customFormat="false" ht="19.5" hidden="false" customHeight="true" outlineLevel="0" collapsed="false">
      <c r="A23" s="24"/>
      <c r="B23" s="47" t="str">
        <f aca="false">IFERROR(INDEX(Betriebstagebuch!$A$5:$A$44,MATCH(12,Betriebstagebuch!$P$5:$P$44,0)),"")</f>
        <v/>
      </c>
      <c r="C23" s="48" t="str">
        <f aca="false">IFERROR(INDEX(Betriebstagebuch!$B$5:$B$44,MATCH(12,Betriebstagebuch!$P$5:$P$44,0)),"")</f>
        <v/>
      </c>
      <c r="D23" s="37" t="str">
        <f aca="false">IFERROR(INDEX(Betriebstagebuch!$E$5:$E$44,MATCH(12,Betriebstagebuch!$P$5:$P$44,0)),"")</f>
        <v/>
      </c>
      <c r="E23" s="37" t="str">
        <f aca="false">IFERROR(INDEX(Betriebstagebuch!$G$5:$G$44,MATCH(12,Betriebstagebuch!$P$5:$P$44,0)),"")</f>
        <v/>
      </c>
      <c r="F23" s="49" t="str">
        <f aca="false">IFERROR(INDEX(Betriebstagebuch!$I$5:$I$44,MATCH(12,Betriebstagebuch!$P$5:$P$44,0)),"")</f>
        <v/>
      </c>
      <c r="G23" s="49" t="str">
        <f aca="false">IFERROR(INDEX(Betriebstagebuch!$J$5:$J$44,MATCH(12,Betriebstagebuch!$P$5:$P$44,0)),"")</f>
        <v/>
      </c>
      <c r="H23" s="37" t="str">
        <f aca="false">IFERROR(INDEX(Betriebstagebuch!$L$5:$L$44,MATCH(12,Betriebstagebuch!$P$5:$P$44,0)),"")</f>
        <v/>
      </c>
    </row>
    <row r="24" customFormat="false" ht="19.5" hidden="false" customHeight="true" outlineLevel="0" collapsed="false">
      <c r="A24" s="24"/>
      <c r="B24" s="47" t="str">
        <f aca="false">IFERROR(INDEX(Betriebstagebuch!$A$5:$A$44,MATCH(13,Betriebstagebuch!$P$5:$P$44,0)),"")</f>
        <v/>
      </c>
      <c r="C24" s="48" t="str">
        <f aca="false">IFERROR(INDEX(Betriebstagebuch!$B$5:$B$44,MATCH(13,Betriebstagebuch!$P$5:$P$44,0)),"")</f>
        <v/>
      </c>
      <c r="D24" s="37" t="str">
        <f aca="false">IFERROR(INDEX(Betriebstagebuch!$E$5:$E$44,MATCH(13,Betriebstagebuch!$P$5:$P$44,0)),"")</f>
        <v/>
      </c>
      <c r="E24" s="37" t="str">
        <f aca="false">IFERROR(INDEX(Betriebstagebuch!$G$5:$G$44,MATCH(13,Betriebstagebuch!$P$5:$P$44,0)),"")</f>
        <v/>
      </c>
      <c r="F24" s="49" t="str">
        <f aca="false">IFERROR(INDEX(Betriebstagebuch!$I$5:$I$44,MATCH(13,Betriebstagebuch!$P$5:$P$44,0)),"")</f>
        <v/>
      </c>
      <c r="G24" s="49" t="str">
        <f aca="false">IFERROR(INDEX(Betriebstagebuch!$J$5:$J$44,MATCH(13,Betriebstagebuch!$P$5:$P$44,0)),"")</f>
        <v/>
      </c>
      <c r="H24" s="37" t="str">
        <f aca="false">IFERROR(INDEX(Betriebstagebuch!$L$5:$L$44,MATCH(13,Betriebstagebuch!$P$5:$P$44,0)),"")</f>
        <v/>
      </c>
    </row>
    <row r="25" customFormat="false" ht="19.5" hidden="false" customHeight="true" outlineLevel="0" collapsed="false">
      <c r="A25" s="24"/>
      <c r="B25" s="47" t="str">
        <f aca="false">IFERROR(INDEX(Betriebstagebuch!$A$5:$A$44,MATCH(14,Betriebstagebuch!$P$5:$P$44,0)),"")</f>
        <v/>
      </c>
      <c r="C25" s="48" t="str">
        <f aca="false">IFERROR(INDEX(Betriebstagebuch!$B$5:$B$44,MATCH(14,Betriebstagebuch!$P$5:$P$44,0)),"")</f>
        <v/>
      </c>
      <c r="D25" s="37" t="str">
        <f aca="false">IFERROR(INDEX(Betriebstagebuch!$E$5:$E$44,MATCH(14,Betriebstagebuch!$P$5:$P$44,0)),"")</f>
        <v/>
      </c>
      <c r="E25" s="37" t="str">
        <f aca="false">IFERROR(INDEX(Betriebstagebuch!$G$5:$G$44,MATCH(14,Betriebstagebuch!$P$5:$P$44,0)),"")</f>
        <v/>
      </c>
      <c r="F25" s="49" t="str">
        <f aca="false">IFERROR(INDEX(Betriebstagebuch!$I$5:$I$44,MATCH(14,Betriebstagebuch!$P$5:$P$44,0)),"")</f>
        <v/>
      </c>
      <c r="G25" s="49" t="str">
        <f aca="false">IFERROR(INDEX(Betriebstagebuch!$J$5:$J$44,MATCH(14,Betriebstagebuch!$P$5:$P$44,0)),"")</f>
        <v/>
      </c>
      <c r="H25" s="37" t="str">
        <f aca="false">IFERROR(INDEX(Betriebstagebuch!$L$5:$L$44,MATCH(14,Betriebstagebuch!$P$5:$P$44,0)),"")</f>
        <v/>
      </c>
    </row>
    <row r="26" customFormat="false" ht="15" hidden="false" customHeight="false" outlineLevel="0" collapsed="false">
      <c r="A26" s="24"/>
      <c r="B26" s="24"/>
      <c r="C26" s="24"/>
      <c r="D26" s="24"/>
      <c r="E26" s="24"/>
      <c r="F26" s="24"/>
      <c r="G26" s="24"/>
      <c r="H26" s="24"/>
    </row>
    <row r="27" customFormat="false" ht="21.75" hidden="false" customHeight="true" outlineLevel="0" collapsed="false">
      <c r="A27" s="24"/>
      <c r="B27" s="39" t="s">
        <v>152</v>
      </c>
      <c r="C27" s="39"/>
      <c r="D27" s="39"/>
      <c r="E27" s="39"/>
      <c r="F27" s="39"/>
      <c r="G27" s="39"/>
      <c r="H27" s="39"/>
    </row>
    <row r="28" customFormat="false" ht="15" hidden="false" customHeight="true" outlineLevel="0" collapsed="false">
      <c r="A28" s="24"/>
      <c r="B28" s="50" t="s">
        <v>153</v>
      </c>
      <c r="C28" s="50"/>
      <c r="D28" s="50"/>
      <c r="E28" s="50"/>
      <c r="F28" s="50"/>
      <c r="G28" s="50"/>
      <c r="H28" s="50"/>
    </row>
    <row r="29" customFormat="false" ht="15" hidden="false" customHeight="false" outlineLevel="0" collapsed="false">
      <c r="A29" s="24"/>
      <c r="B29" s="50"/>
      <c r="C29" s="50"/>
      <c r="D29" s="50"/>
      <c r="E29" s="50"/>
      <c r="F29" s="50"/>
      <c r="G29" s="50"/>
      <c r="H29" s="50"/>
    </row>
    <row r="30" customFormat="false" ht="15" hidden="false" customHeight="false" outlineLevel="0" collapsed="false">
      <c r="A30" s="24"/>
      <c r="B30" s="50"/>
      <c r="C30" s="50"/>
      <c r="D30" s="50"/>
      <c r="E30" s="50"/>
      <c r="F30" s="50"/>
      <c r="G30" s="50"/>
      <c r="H30" s="50"/>
    </row>
    <row r="31" customFormat="false" ht="15" hidden="false" customHeight="false" outlineLevel="0" collapsed="false">
      <c r="A31" s="24"/>
      <c r="B31" s="50"/>
      <c r="C31" s="50"/>
      <c r="D31" s="50"/>
      <c r="E31" s="50"/>
      <c r="F31" s="50"/>
      <c r="G31" s="50"/>
      <c r="H31" s="50"/>
    </row>
    <row r="32" customFormat="false" ht="15" hidden="false" customHeight="false" outlineLevel="0" collapsed="false">
      <c r="A32" s="24"/>
      <c r="B32" s="24"/>
      <c r="C32" s="24"/>
      <c r="D32" s="24"/>
      <c r="E32" s="24"/>
      <c r="F32" s="24"/>
      <c r="G32" s="24"/>
      <c r="H32" s="24"/>
    </row>
    <row r="33" customFormat="false" ht="15" hidden="false" customHeight="false" outlineLevel="0" collapsed="false">
      <c r="A33" s="24"/>
      <c r="B33" s="24"/>
      <c r="C33" s="24"/>
      <c r="D33" s="24"/>
      <c r="E33" s="24"/>
      <c r="F33" s="24"/>
      <c r="G33" s="24"/>
      <c r="H33" s="24"/>
    </row>
    <row r="34" customFormat="false" ht="15" hidden="false" customHeight="false" outlineLevel="0" collapsed="false">
      <c r="A34" s="24"/>
      <c r="B34" s="24"/>
      <c r="C34" s="24"/>
      <c r="D34" s="24"/>
      <c r="E34" s="24"/>
      <c r="F34" s="24"/>
      <c r="G34" s="24"/>
      <c r="H34" s="24"/>
    </row>
    <row r="35" customFormat="false" ht="15" hidden="false" customHeight="false" outlineLevel="0" collapsed="false">
      <c r="A35" s="24"/>
      <c r="B35" s="24"/>
      <c r="C35" s="24"/>
      <c r="D35" s="24"/>
      <c r="E35" s="24"/>
      <c r="F35" s="24"/>
      <c r="G35" s="24"/>
      <c r="H35" s="24"/>
    </row>
    <row r="36" customFormat="false" ht="15" hidden="false" customHeight="false" outlineLevel="0" collapsed="false">
      <c r="A36" s="24"/>
      <c r="B36" s="24"/>
      <c r="C36" s="24"/>
      <c r="D36" s="24"/>
      <c r="E36" s="24"/>
      <c r="F36" s="24"/>
      <c r="G36" s="24"/>
      <c r="H36" s="24"/>
    </row>
    <row r="37" customFormat="false" ht="15" hidden="false" customHeight="false" outlineLevel="0" collapsed="false">
      <c r="A37" s="24"/>
      <c r="B37" s="24"/>
      <c r="C37" s="24"/>
      <c r="D37" s="24"/>
      <c r="E37" s="24"/>
      <c r="F37" s="24"/>
      <c r="G37" s="24"/>
      <c r="H37" s="24"/>
    </row>
    <row r="38" customFormat="false" ht="15" hidden="false" customHeight="false" outlineLevel="0" collapsed="false">
      <c r="A38" s="24"/>
      <c r="B38" s="24"/>
      <c r="C38" s="24"/>
      <c r="D38" s="24"/>
      <c r="E38" s="24"/>
      <c r="F38" s="24"/>
      <c r="G38" s="24"/>
      <c r="H38" s="24"/>
    </row>
    <row r="39" customFormat="false" ht="15" hidden="false" customHeight="false" outlineLevel="0" collapsed="false">
      <c r="A39" s="24"/>
      <c r="B39" s="24"/>
      <c r="C39" s="24"/>
      <c r="D39" s="24"/>
      <c r="E39" s="24"/>
      <c r="F39" s="24"/>
      <c r="G39" s="24"/>
      <c r="H39" s="24"/>
    </row>
    <row r="40" customFormat="false" ht="15" hidden="false" customHeight="false" outlineLevel="0" collapsed="false">
      <c r="A40" s="24"/>
      <c r="B40" s="24"/>
      <c r="C40" s="24"/>
      <c r="D40" s="24"/>
      <c r="E40" s="24"/>
      <c r="F40" s="24"/>
      <c r="G40" s="24"/>
      <c r="H40" s="24"/>
    </row>
  </sheetData>
  <mergeCells count="12">
    <mergeCell ref="C1:E1"/>
    <mergeCell ref="F1:H1"/>
    <mergeCell ref="B5:H5"/>
    <mergeCell ref="B6:C6"/>
    <mergeCell ref="F6:H6"/>
    <mergeCell ref="B7:C7"/>
    <mergeCell ref="F7:H7"/>
    <mergeCell ref="B8:C8"/>
    <mergeCell ref="F8:H8"/>
    <mergeCell ref="B10:H10"/>
    <mergeCell ref="B27:H27"/>
    <mergeCell ref="B28:H31"/>
  </mergeCells>
  <conditionalFormatting sqref="G12:G25">
    <cfRule type="expression" priority="2" aboveAverage="0" equalAverage="0" bottom="0" percent="0" rank="0" text="" dxfId="3">
      <formula>$G12="Offen"</formula>
    </cfRule>
    <cfRule type="expression" priority="3" aboveAverage="0" equalAverage="0" bottom="0" percent="0" rank="0" text="" dxfId="4">
      <formula>$G12="In Arbeit"</formula>
    </cfRule>
    <cfRule type="expression" priority="4" aboveAverage="0" equalAverage="0" bottom="0" percent="0" rank="0" text="" dxfId="5">
      <formula>$G12="Erledigt"</formula>
    </cfRule>
  </conditionalFormatting>
  <conditionalFormatting sqref="F12:F25">
    <cfRule type="expression" priority="5" aboveAverage="0" equalAverage="0" bottom="0" percent="0" rank="0" text="" dxfId="3">
      <formula>$F12="Hoch"</formula>
    </cfRule>
    <cfRule type="expression" priority="6" aboveAverage="0" equalAverage="0" bottom="0" percent="0" rank="0" text="" dxfId="4">
      <formula>$F12="Mittel"</formula>
    </cfRule>
    <cfRule type="expression" priority="7" aboveAverage="0" equalAverage="0" bottom="0" percent="0" rank="0" text="" dxfId="5">
      <formula>$F12="Niedrig"</formula>
    </cfRule>
  </conditionalFormatting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8505A"/>
    <pageSetUpPr fitToPage="true"/>
  </sheetPr>
  <dimension ref="A1:I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4" min="2" style="0" width="22"/>
    <col collapsed="false" customWidth="true" hidden="false" outlineLevel="0" max="5" min="5" style="0" width="3"/>
    <col collapsed="false" customWidth="true" hidden="false" outlineLevel="0" max="6" min="6" style="0" width="12"/>
    <col collapsed="false" customWidth="true" hidden="false" outlineLevel="0" max="7" min="7" style="0" width="3"/>
    <col collapsed="false" customWidth="true" hidden="false" outlineLevel="0" max="8" min="8" style="0" width="12"/>
    <col collapsed="false" customWidth="true" hidden="false" outlineLevel="0" max="9" min="9" style="0" width="3"/>
  </cols>
  <sheetData>
    <row r="1" customFormat="false" ht="39.75" hidden="false" customHeight="true" outlineLevel="0" collapsed="false">
      <c r="A1" s="1"/>
      <c r="B1" s="2" t="s">
        <v>154</v>
      </c>
      <c r="C1" s="3" t="s">
        <v>155</v>
      </c>
      <c r="D1" s="3"/>
      <c r="E1" s="3"/>
      <c r="F1" s="4" t="s">
        <v>2</v>
      </c>
      <c r="G1" s="4"/>
      <c r="H1" s="4"/>
      <c r="I1" s="24"/>
    </row>
    <row r="2" customFormat="false" ht="3.7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24"/>
    </row>
    <row r="3" customFormat="false" ht="15.75" hidden="false" customHeight="true" outlineLevel="0" collapsed="false">
      <c r="A3" s="24"/>
      <c r="B3" s="24"/>
      <c r="C3" s="24"/>
      <c r="D3" s="24"/>
      <c r="E3" s="24"/>
      <c r="F3" s="24"/>
      <c r="G3" s="24"/>
      <c r="H3" s="24"/>
      <c r="I3" s="24"/>
    </row>
    <row r="4" customFormat="false" ht="15" hidden="false" customHeight="false" outlineLevel="0" collapsed="false">
      <c r="A4" s="24"/>
      <c r="B4" s="24"/>
      <c r="C4" s="24"/>
      <c r="D4" s="24"/>
      <c r="E4" s="24"/>
      <c r="F4" s="24"/>
      <c r="G4" s="24"/>
      <c r="H4" s="24"/>
      <c r="I4" s="24"/>
    </row>
    <row r="5" customFormat="false" ht="21.75" hidden="false" customHeight="true" outlineLevel="0" collapsed="false">
      <c r="A5" s="24"/>
      <c r="B5" s="51" t="s">
        <v>156</v>
      </c>
      <c r="C5" s="44" t="s">
        <v>157</v>
      </c>
      <c r="D5" s="24"/>
      <c r="E5" s="24"/>
      <c r="F5" s="24"/>
      <c r="G5" s="24"/>
      <c r="H5" s="24"/>
      <c r="I5" s="24"/>
    </row>
    <row r="6" customFormat="false" ht="21.75" hidden="false" customHeight="true" outlineLevel="0" collapsed="false">
      <c r="A6" s="24"/>
      <c r="B6" s="51" t="s">
        <v>158</v>
      </c>
      <c r="C6" s="41" t="n">
        <f aca="true">MAX(TODAY(),MAX(Betriebstagebuch!$B$5:$B$44))</f>
        <v>46404</v>
      </c>
      <c r="D6" s="24"/>
      <c r="E6" s="24"/>
      <c r="F6" s="24"/>
      <c r="G6" s="24"/>
      <c r="H6" s="24"/>
      <c r="I6" s="24"/>
    </row>
    <row r="7" customFormat="false" ht="21.75" hidden="false" customHeight="true" outlineLevel="0" collapsed="false">
      <c r="A7" s="24"/>
      <c r="B7" s="51" t="s">
        <v>159</v>
      </c>
      <c r="C7" s="44" t="s">
        <v>160</v>
      </c>
      <c r="D7" s="24"/>
      <c r="E7" s="24"/>
      <c r="F7" s="24"/>
      <c r="G7" s="24"/>
      <c r="H7" s="24"/>
      <c r="I7" s="24"/>
    </row>
    <row r="8" customFormat="false" ht="21.75" hidden="false" customHeight="true" outlineLevel="0" collapsed="false">
      <c r="A8" s="24"/>
      <c r="B8" s="51" t="s">
        <v>161</v>
      </c>
      <c r="C8" s="44" t="s">
        <v>162</v>
      </c>
      <c r="D8" s="24"/>
      <c r="E8" s="24"/>
      <c r="F8" s="24"/>
      <c r="G8" s="24"/>
      <c r="H8" s="24"/>
      <c r="I8" s="24"/>
    </row>
    <row r="9" customFormat="false" ht="15" hidden="false" customHeight="false" outlineLevel="0" collapsed="false">
      <c r="A9" s="24"/>
      <c r="B9" s="52" t="s">
        <v>163</v>
      </c>
      <c r="C9" s="52"/>
      <c r="D9" s="52"/>
      <c r="E9" s="24"/>
      <c r="F9" s="24"/>
      <c r="G9" s="24"/>
      <c r="H9" s="24"/>
      <c r="I9" s="24"/>
    </row>
    <row r="10" customFormat="false" ht="15" hidden="false" customHeight="false" outlineLevel="0" collapsed="false">
      <c r="A10" s="24"/>
      <c r="B10" s="53" t="s">
        <v>164</v>
      </c>
      <c r="C10" s="24"/>
      <c r="D10" s="53" t="s">
        <v>165</v>
      </c>
      <c r="E10" s="24"/>
      <c r="F10" s="53" t="s">
        <v>166</v>
      </c>
      <c r="G10" s="24"/>
      <c r="H10" s="53" t="s">
        <v>167</v>
      </c>
      <c r="I10" s="24"/>
    </row>
    <row r="11" customFormat="false" ht="15" hidden="false" customHeight="false" outlineLevel="0" collapsed="false">
      <c r="A11" s="24"/>
      <c r="B11" s="14" t="s">
        <v>21</v>
      </c>
      <c r="C11" s="24"/>
      <c r="D11" s="54" t="s">
        <v>22</v>
      </c>
      <c r="E11" s="24"/>
      <c r="F11" s="13" t="s">
        <v>20</v>
      </c>
      <c r="G11" s="24"/>
      <c r="H11" s="55" t="s">
        <v>34</v>
      </c>
      <c r="I11" s="24"/>
    </row>
    <row r="12" customFormat="false" ht="15" hidden="false" customHeight="false" outlineLevel="0" collapsed="false">
      <c r="A12" s="24"/>
      <c r="B12" s="14" t="s">
        <v>39</v>
      </c>
      <c r="C12" s="24"/>
      <c r="D12" s="56" t="s">
        <v>40</v>
      </c>
      <c r="E12" s="24"/>
      <c r="F12" s="13" t="s">
        <v>38</v>
      </c>
      <c r="G12" s="24"/>
      <c r="H12" s="57" t="s">
        <v>43</v>
      </c>
      <c r="I12" s="24"/>
    </row>
    <row r="13" customFormat="false" ht="15" hidden="false" customHeight="false" outlineLevel="0" collapsed="false">
      <c r="A13" s="24"/>
      <c r="B13" s="14" t="s">
        <v>30</v>
      </c>
      <c r="C13" s="24"/>
      <c r="D13" s="58" t="s">
        <v>31</v>
      </c>
      <c r="E13" s="24"/>
      <c r="F13" s="13" t="s">
        <v>61</v>
      </c>
      <c r="G13" s="24"/>
      <c r="H13" s="59" t="s">
        <v>25</v>
      </c>
      <c r="I13" s="24"/>
    </row>
    <row r="14" customFormat="false" ht="15" hidden="false" customHeight="false" outlineLevel="0" collapsed="false">
      <c r="A14" s="24"/>
      <c r="B14" s="14" t="s">
        <v>47</v>
      </c>
      <c r="C14" s="24"/>
      <c r="D14" s="60" t="s">
        <v>48</v>
      </c>
      <c r="E14" s="24"/>
      <c r="F14" s="24"/>
      <c r="G14" s="24"/>
      <c r="H14" s="24"/>
      <c r="I14" s="24"/>
    </row>
    <row r="15" customFormat="false" ht="15" hidden="false" customHeight="false" outlineLevel="0" collapsed="false">
      <c r="A15" s="24"/>
      <c r="B15" s="14" t="s">
        <v>74</v>
      </c>
      <c r="C15" s="24"/>
      <c r="D15" s="61" t="s">
        <v>63</v>
      </c>
      <c r="E15" s="24"/>
      <c r="F15" s="24"/>
      <c r="G15" s="24"/>
      <c r="H15" s="24"/>
      <c r="I15" s="24"/>
    </row>
    <row r="16" customFormat="false" ht="15" hidden="false" customHeight="false" outlineLevel="0" collapsed="false">
      <c r="A16" s="24"/>
      <c r="B16" s="14" t="s">
        <v>56</v>
      </c>
      <c r="C16" s="24"/>
      <c r="D16" s="54" t="s">
        <v>75</v>
      </c>
      <c r="E16" s="24"/>
      <c r="F16" s="24"/>
      <c r="G16" s="24"/>
      <c r="H16" s="24"/>
      <c r="I16" s="24"/>
    </row>
    <row r="17" customFormat="false" ht="15" hidden="false" customHeight="false" outlineLevel="0" collapsed="false">
      <c r="A17" s="24"/>
      <c r="B17" s="14" t="s">
        <v>62</v>
      </c>
      <c r="C17" s="24"/>
      <c r="D17" s="24"/>
      <c r="E17" s="24"/>
      <c r="F17" s="24"/>
      <c r="G17" s="24"/>
      <c r="H17" s="24"/>
      <c r="I17" s="24"/>
    </row>
    <row r="18" customFormat="false" ht="15" hidden="false" customHeight="false" outlineLevel="0" collapsed="false">
      <c r="A18" s="24"/>
      <c r="B18" s="24"/>
      <c r="C18" s="24"/>
      <c r="D18" s="24"/>
      <c r="E18" s="24"/>
      <c r="F18" s="24"/>
      <c r="G18" s="24"/>
      <c r="H18" s="24"/>
      <c r="I18" s="24"/>
    </row>
    <row r="19" customFormat="false" ht="15" hidden="false" customHeight="false" outlineLevel="0" collapsed="false">
      <c r="A19" s="24"/>
      <c r="B19" s="24"/>
      <c r="C19" s="24"/>
      <c r="D19" s="24"/>
      <c r="E19" s="24"/>
      <c r="F19" s="24"/>
      <c r="G19" s="24"/>
      <c r="H19" s="24"/>
      <c r="I19" s="24"/>
    </row>
    <row r="20" customFormat="false" ht="15" hidden="false" customHeight="false" outlineLevel="0" collapsed="false">
      <c r="A20" s="24"/>
      <c r="B20" s="24"/>
      <c r="C20" s="24"/>
      <c r="D20" s="24"/>
      <c r="E20" s="24"/>
      <c r="F20" s="24"/>
      <c r="G20" s="24"/>
      <c r="H20" s="24"/>
      <c r="I20" s="24"/>
    </row>
    <row r="21" customFormat="false" ht="15" hidden="false" customHeight="false" outlineLevel="0" collapsed="false">
      <c r="A21" s="24"/>
      <c r="B21" s="24"/>
      <c r="C21" s="24"/>
      <c r="D21" s="24"/>
      <c r="E21" s="24"/>
      <c r="F21" s="24"/>
      <c r="G21" s="24"/>
      <c r="H21" s="24"/>
      <c r="I21" s="24"/>
    </row>
    <row r="22" customFormat="false" ht="15" hidden="false" customHeight="false" outlineLevel="0" collapsed="false">
      <c r="A22" s="24"/>
      <c r="B22" s="24"/>
      <c r="C22" s="24"/>
      <c r="D22" s="24"/>
      <c r="E22" s="24"/>
      <c r="F22" s="24"/>
      <c r="G22" s="24"/>
      <c r="H22" s="24"/>
      <c r="I22" s="24"/>
    </row>
    <row r="23" customFormat="false" ht="15" hidden="false" customHeight="false" outlineLevel="0" collapsed="false">
      <c r="A23" s="24"/>
      <c r="B23" s="53" t="s">
        <v>168</v>
      </c>
      <c r="C23" s="24"/>
      <c r="D23" s="53" t="s">
        <v>169</v>
      </c>
      <c r="E23" s="24"/>
      <c r="F23" s="24"/>
      <c r="G23" s="24"/>
      <c r="H23" s="24"/>
      <c r="I23" s="24"/>
    </row>
    <row r="24" customFormat="false" ht="15" hidden="false" customHeight="false" outlineLevel="0" collapsed="false">
      <c r="A24" s="24"/>
      <c r="B24" s="62" t="s">
        <v>86</v>
      </c>
      <c r="C24" s="24"/>
      <c r="D24" s="14" t="s">
        <v>27</v>
      </c>
      <c r="E24" s="24"/>
      <c r="F24" s="24"/>
      <c r="G24" s="24"/>
      <c r="H24" s="24"/>
      <c r="I24" s="24"/>
    </row>
    <row r="25" customFormat="false" ht="15" hidden="false" customHeight="false" outlineLevel="0" collapsed="false">
      <c r="A25" s="24"/>
      <c r="B25" s="63" t="s">
        <v>82</v>
      </c>
      <c r="C25" s="24"/>
      <c r="D25" s="14" t="s">
        <v>35</v>
      </c>
      <c r="E25" s="24"/>
      <c r="F25" s="24"/>
      <c r="G25" s="24"/>
      <c r="H25" s="24"/>
      <c r="I25" s="24"/>
    </row>
    <row r="26" customFormat="false" ht="15" hidden="false" customHeight="false" outlineLevel="0" collapsed="false">
      <c r="A26" s="24"/>
      <c r="B26" s="64" t="s">
        <v>26</v>
      </c>
      <c r="C26" s="24"/>
      <c r="D26" s="14" t="s">
        <v>44</v>
      </c>
      <c r="E26" s="24"/>
      <c r="F26" s="24"/>
      <c r="G26" s="24"/>
      <c r="H26" s="24"/>
      <c r="I26" s="24"/>
    </row>
    <row r="27" customFormat="false" ht="15" hidden="false" customHeight="false" outlineLevel="0" collapsed="false">
      <c r="A27" s="24"/>
      <c r="B27" s="24"/>
      <c r="C27" s="24"/>
      <c r="D27" s="14" t="s">
        <v>51</v>
      </c>
      <c r="E27" s="24"/>
      <c r="F27" s="24"/>
      <c r="G27" s="24"/>
      <c r="H27" s="24"/>
      <c r="I27" s="24"/>
    </row>
    <row r="28" customFormat="false" ht="15" hidden="false" customHeight="false" outlineLevel="0" collapsed="false">
      <c r="A28" s="24"/>
      <c r="B28" s="24"/>
      <c r="C28" s="24"/>
      <c r="D28" s="14" t="s">
        <v>59</v>
      </c>
      <c r="E28" s="24"/>
      <c r="F28" s="24"/>
      <c r="G28" s="24"/>
      <c r="H28" s="24"/>
      <c r="I28" s="24"/>
    </row>
    <row r="29" customFormat="false" ht="15" hidden="false" customHeight="false" outlineLevel="0" collapsed="false">
      <c r="A29" s="24"/>
      <c r="B29" s="24"/>
      <c r="C29" s="24"/>
      <c r="D29" s="14" t="s">
        <v>66</v>
      </c>
      <c r="E29" s="24"/>
      <c r="F29" s="24"/>
      <c r="G29" s="24"/>
      <c r="H29" s="24"/>
      <c r="I29" s="24"/>
    </row>
    <row r="30" customFormat="false" ht="15" hidden="false" customHeight="false" outlineLevel="0" collapsed="false">
      <c r="A30" s="24"/>
      <c r="B30" s="24"/>
      <c r="C30" s="24"/>
      <c r="D30" s="14" t="s">
        <v>78</v>
      </c>
      <c r="E30" s="24"/>
      <c r="F30" s="24"/>
      <c r="G30" s="24"/>
      <c r="H30" s="24"/>
      <c r="I30" s="24"/>
    </row>
  </sheetData>
  <mergeCells count="3">
    <mergeCell ref="C1:E1"/>
    <mergeCell ref="F1:H1"/>
    <mergeCell ref="B9:D9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E89AE"/>
    <pageSetUpPr fitToPage="true"/>
  </sheetPr>
  <dimension ref="A1:D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5"/>
    <col collapsed="false" customWidth="true" hidden="false" outlineLevel="0" max="3" min="3" style="0" width="62"/>
    <col collapsed="false" customWidth="true" hidden="false" outlineLevel="0" max="4" min="4" style="0" width="3"/>
  </cols>
  <sheetData>
    <row r="1" customFormat="false" ht="39.75" hidden="false" customHeight="true" outlineLevel="0" collapsed="false">
      <c r="A1" s="1"/>
      <c r="B1" s="2" t="s">
        <v>170</v>
      </c>
      <c r="C1" s="3" t="s">
        <v>171</v>
      </c>
      <c r="D1" s="3"/>
    </row>
    <row r="2" customFormat="false" ht="3.75" hidden="false" customHeight="true" outlineLevel="0" collapsed="false">
      <c r="A2" s="1"/>
      <c r="B2" s="1"/>
      <c r="C2" s="1"/>
      <c r="D2" s="1"/>
    </row>
    <row r="3" customFormat="false" ht="15.75" hidden="false" customHeight="true" outlineLevel="0" collapsed="false">
      <c r="A3" s="24"/>
      <c r="B3" s="24"/>
      <c r="C3" s="24"/>
      <c r="D3" s="24"/>
    </row>
    <row r="4" customFormat="false" ht="15" hidden="false" customHeight="false" outlineLevel="0" collapsed="false">
      <c r="A4" s="24"/>
      <c r="B4" s="24"/>
      <c r="C4" s="24"/>
      <c r="D4" s="24"/>
    </row>
    <row r="5" customFormat="false" ht="21.75" hidden="false" customHeight="true" outlineLevel="0" collapsed="false">
      <c r="A5" s="24"/>
      <c r="B5" s="39" t="s">
        <v>172</v>
      </c>
      <c r="C5" s="39"/>
      <c r="D5" s="24"/>
    </row>
    <row r="6" customFormat="false" ht="31.5" hidden="false" customHeight="true" outlineLevel="0" collapsed="false">
      <c r="A6" s="24"/>
      <c r="B6" s="65" t="s">
        <v>173</v>
      </c>
      <c r="C6" s="66" t="s">
        <v>174</v>
      </c>
      <c r="D6" s="24"/>
    </row>
    <row r="7" customFormat="false" ht="45.75" hidden="false" customHeight="true" outlineLevel="0" collapsed="false">
      <c r="A7" s="24"/>
      <c r="B7" s="65" t="s">
        <v>175</v>
      </c>
      <c r="C7" s="66" t="s">
        <v>176</v>
      </c>
      <c r="D7" s="24"/>
    </row>
    <row r="8" customFormat="false" ht="31.5" hidden="false" customHeight="true" outlineLevel="0" collapsed="false">
      <c r="A8" s="24"/>
      <c r="B8" s="65" t="s">
        <v>177</v>
      </c>
      <c r="C8" s="66" t="s">
        <v>178</v>
      </c>
      <c r="D8" s="24"/>
    </row>
    <row r="9" customFormat="false" ht="31.5" hidden="false" customHeight="true" outlineLevel="0" collapsed="false">
      <c r="A9" s="24"/>
      <c r="B9" s="65" t="s">
        <v>179</v>
      </c>
      <c r="C9" s="66" t="s">
        <v>180</v>
      </c>
      <c r="D9" s="24"/>
    </row>
    <row r="10" customFormat="false" ht="31.5" hidden="false" customHeight="true" outlineLevel="0" collapsed="false">
      <c r="A10" s="24"/>
      <c r="B10" s="65" t="s">
        <v>181</v>
      </c>
      <c r="C10" s="66" t="s">
        <v>182</v>
      </c>
      <c r="D10" s="24"/>
    </row>
    <row r="11" customFormat="false" ht="15" hidden="false" customHeight="false" outlineLevel="0" collapsed="false">
      <c r="A11" s="24"/>
      <c r="B11" s="24"/>
      <c r="C11" s="24"/>
      <c r="D11" s="24"/>
    </row>
    <row r="12" customFormat="false" ht="21.75" hidden="false" customHeight="true" outlineLevel="0" collapsed="false">
      <c r="A12" s="24"/>
      <c r="B12" s="39" t="s">
        <v>183</v>
      </c>
      <c r="C12" s="39"/>
      <c r="D12" s="24"/>
    </row>
    <row r="13" customFormat="false" ht="31.5" hidden="false" customHeight="true" outlineLevel="0" collapsed="false">
      <c r="A13" s="24"/>
      <c r="B13" s="65" t="s">
        <v>168</v>
      </c>
      <c r="C13" s="66" t="s">
        <v>184</v>
      </c>
      <c r="D13" s="24"/>
    </row>
    <row r="14" customFormat="false" ht="31.5" hidden="false" customHeight="true" outlineLevel="0" collapsed="false">
      <c r="A14" s="24"/>
      <c r="B14" s="65" t="s">
        <v>11</v>
      </c>
      <c r="C14" s="66" t="s">
        <v>185</v>
      </c>
      <c r="D14" s="24"/>
    </row>
    <row r="15" customFormat="false" ht="31.5" hidden="false" customHeight="true" outlineLevel="0" collapsed="false">
      <c r="A15" s="24"/>
      <c r="B15" s="65" t="s">
        <v>8</v>
      </c>
      <c r="C15" s="66" t="s">
        <v>186</v>
      </c>
      <c r="D15" s="24"/>
    </row>
    <row r="16" customFormat="false" ht="31.5" hidden="false" customHeight="true" outlineLevel="0" collapsed="false">
      <c r="A16" s="24"/>
      <c r="B16" s="65" t="s">
        <v>13</v>
      </c>
      <c r="C16" s="66" t="s">
        <v>187</v>
      </c>
      <c r="D16" s="24"/>
    </row>
    <row r="17" customFormat="false" ht="31.5" hidden="false" customHeight="true" outlineLevel="0" collapsed="false">
      <c r="A17" s="24"/>
      <c r="B17" s="65" t="s">
        <v>17</v>
      </c>
      <c r="C17" s="66" t="s">
        <v>188</v>
      </c>
      <c r="D17" s="24"/>
    </row>
    <row r="18" customFormat="false" ht="31.5" hidden="false" customHeight="true" outlineLevel="0" collapsed="false">
      <c r="A18" s="24"/>
      <c r="B18" s="65" t="s">
        <v>189</v>
      </c>
      <c r="C18" s="66" t="s">
        <v>190</v>
      </c>
      <c r="D18" s="24"/>
    </row>
    <row r="19" customFormat="false" ht="15" hidden="false" customHeight="false" outlineLevel="0" collapsed="false">
      <c r="A19" s="24"/>
      <c r="B19" s="24"/>
      <c r="C19" s="24"/>
      <c r="D19" s="24"/>
    </row>
    <row r="20" customFormat="false" ht="21.75" hidden="false" customHeight="true" outlineLevel="0" collapsed="false">
      <c r="A20" s="24"/>
      <c r="B20" s="39" t="s">
        <v>191</v>
      </c>
      <c r="C20" s="39"/>
      <c r="D20" s="24"/>
    </row>
    <row r="21" customFormat="false" ht="31.5" hidden="false" customHeight="true" outlineLevel="0" collapsed="false">
      <c r="A21" s="24"/>
      <c r="B21" s="65" t="s">
        <v>192</v>
      </c>
      <c r="C21" s="66" t="s">
        <v>193</v>
      </c>
      <c r="D21" s="24"/>
    </row>
    <row r="22" customFormat="false" ht="45.75" hidden="false" customHeight="true" outlineLevel="0" collapsed="false">
      <c r="A22" s="24"/>
      <c r="B22" s="65" t="s">
        <v>194</v>
      </c>
      <c r="C22" s="66" t="s">
        <v>195</v>
      </c>
      <c r="D22" s="24"/>
    </row>
    <row r="23" customFormat="false" ht="15" hidden="false" customHeight="false" outlineLevel="0" collapsed="false">
      <c r="A23" s="24"/>
      <c r="B23" s="67" t="s">
        <v>196</v>
      </c>
      <c r="C23" s="67"/>
      <c r="D23" s="24"/>
    </row>
    <row r="24" customFormat="false" ht="15" hidden="false" customHeight="false" outlineLevel="0" collapsed="false">
      <c r="A24" s="24"/>
      <c r="B24" s="24"/>
      <c r="C24" s="24"/>
      <c r="D24" s="24"/>
    </row>
    <row r="25" customFormat="false" ht="15" hidden="false" customHeight="false" outlineLevel="0" collapsed="false">
      <c r="A25" s="24"/>
      <c r="B25" s="24"/>
      <c r="C25" s="24"/>
      <c r="D25" s="24"/>
    </row>
    <row r="26" customFormat="false" ht="15" hidden="false" customHeight="false" outlineLevel="0" collapsed="false">
      <c r="A26" s="24"/>
      <c r="B26" s="24"/>
      <c r="C26" s="24"/>
      <c r="D26" s="24"/>
    </row>
    <row r="27" customFormat="false" ht="15" hidden="false" customHeight="false" outlineLevel="0" collapsed="false">
      <c r="A27" s="24"/>
      <c r="B27" s="24"/>
      <c r="C27" s="24"/>
      <c r="D27" s="24"/>
    </row>
    <row r="28" customFormat="false" ht="15" hidden="false" customHeight="false" outlineLevel="0" collapsed="false">
      <c r="A28" s="24"/>
      <c r="B28" s="24"/>
      <c r="C28" s="24"/>
      <c r="D28" s="24"/>
    </row>
    <row r="29" customFormat="false" ht="15" hidden="false" customHeight="false" outlineLevel="0" collapsed="false">
      <c r="A29" s="24"/>
      <c r="B29" s="24"/>
      <c r="C29" s="24"/>
      <c r="D29" s="24"/>
    </row>
    <row r="30" customFormat="false" ht="15" hidden="false" customHeight="false" outlineLevel="0" collapsed="false">
      <c r="A30" s="24"/>
      <c r="B30" s="24"/>
      <c r="C30" s="24"/>
      <c r="D30" s="24"/>
    </row>
    <row r="31" customFormat="false" ht="15" hidden="false" customHeight="false" outlineLevel="0" collapsed="false">
      <c r="A31" s="24"/>
      <c r="B31" s="24"/>
      <c r="C31" s="24"/>
      <c r="D31" s="24"/>
    </row>
    <row r="32" customFormat="false" ht="15" hidden="false" customHeight="false" outlineLevel="0" collapsed="false">
      <c r="A32" s="24"/>
      <c r="B32" s="24"/>
      <c r="C32" s="24"/>
      <c r="D32" s="24"/>
    </row>
    <row r="33" customFormat="false" ht="15" hidden="false" customHeight="false" outlineLevel="0" collapsed="false">
      <c r="A33" s="24"/>
      <c r="B33" s="24"/>
      <c r="C33" s="24"/>
      <c r="D33" s="24"/>
    </row>
    <row r="34" customFormat="false" ht="15" hidden="false" customHeight="false" outlineLevel="0" collapsed="false">
      <c r="A34" s="24"/>
      <c r="B34" s="24"/>
      <c r="C34" s="24"/>
      <c r="D34" s="24"/>
    </row>
    <row r="35" customFormat="false" ht="15" hidden="false" customHeight="false" outlineLevel="0" collapsed="false">
      <c r="A35" s="24"/>
      <c r="B35" s="24"/>
      <c r="C35" s="24"/>
      <c r="D35" s="24"/>
    </row>
    <row r="36" customFormat="false" ht="15" hidden="false" customHeight="false" outlineLevel="0" collapsed="false">
      <c r="A36" s="24"/>
      <c r="B36" s="24"/>
      <c r="C36" s="24"/>
      <c r="D36" s="24"/>
    </row>
    <row r="37" customFormat="false" ht="15" hidden="false" customHeight="false" outlineLevel="0" collapsed="false">
      <c r="A37" s="24"/>
      <c r="B37" s="24"/>
      <c r="C37" s="24"/>
      <c r="D37" s="24"/>
    </row>
    <row r="38" customFormat="false" ht="15" hidden="false" customHeight="false" outlineLevel="0" collapsed="false">
      <c r="A38" s="24"/>
      <c r="B38" s="24"/>
      <c r="C38" s="24"/>
      <c r="D38" s="24"/>
    </row>
    <row r="39" customFormat="false" ht="15" hidden="false" customHeight="false" outlineLevel="0" collapsed="false">
      <c r="A39" s="24"/>
      <c r="B39" s="24"/>
      <c r="C39" s="24"/>
      <c r="D39" s="24"/>
    </row>
    <row r="40" customFormat="false" ht="15" hidden="false" customHeight="false" outlineLevel="0" collapsed="false">
      <c r="A40" s="24"/>
      <c r="B40" s="24"/>
      <c r="C40" s="24"/>
      <c r="D40" s="24"/>
    </row>
    <row r="41" customFormat="false" ht="15" hidden="false" customHeight="false" outlineLevel="0" collapsed="false">
      <c r="A41" s="24"/>
      <c r="B41" s="24"/>
      <c r="C41" s="24"/>
      <c r="D41" s="24"/>
    </row>
    <row r="42" customFormat="false" ht="15" hidden="false" customHeight="false" outlineLevel="0" collapsed="false">
      <c r="A42" s="24"/>
      <c r="B42" s="24"/>
      <c r="C42" s="24"/>
      <c r="D42" s="24"/>
    </row>
    <row r="43" customFormat="false" ht="15" hidden="false" customHeight="false" outlineLevel="0" collapsed="false">
      <c r="A43" s="24"/>
      <c r="B43" s="24"/>
      <c r="C43" s="24"/>
      <c r="D43" s="24"/>
    </row>
    <row r="44" customFormat="false" ht="15" hidden="false" customHeight="false" outlineLevel="0" collapsed="false">
      <c r="A44" s="24"/>
      <c r="B44" s="24"/>
      <c r="C44" s="24"/>
      <c r="D44" s="24"/>
    </row>
    <row r="45" customFormat="false" ht="15" hidden="false" customHeight="false" outlineLevel="0" collapsed="false">
      <c r="A45" s="24"/>
      <c r="B45" s="24"/>
      <c r="C45" s="24"/>
      <c r="D45" s="24"/>
    </row>
    <row r="46" customFormat="false" ht="15" hidden="false" customHeight="false" outlineLevel="0" collapsed="false">
      <c r="A46" s="24"/>
      <c r="B46" s="24"/>
      <c r="C46" s="24"/>
      <c r="D46" s="24"/>
    </row>
    <row r="47" customFormat="false" ht="15" hidden="false" customHeight="false" outlineLevel="0" collapsed="false">
      <c r="A47" s="24"/>
      <c r="B47" s="24"/>
      <c r="C47" s="24"/>
      <c r="D47" s="24"/>
    </row>
    <row r="48" customFormat="false" ht="15" hidden="false" customHeight="false" outlineLevel="0" collapsed="false">
      <c r="A48" s="24"/>
      <c r="B48" s="24"/>
      <c r="C48" s="24"/>
      <c r="D48" s="24"/>
    </row>
    <row r="49" customFormat="false" ht="15" hidden="false" customHeight="false" outlineLevel="0" collapsed="false">
      <c r="A49" s="24"/>
      <c r="B49" s="24"/>
      <c r="C49" s="24"/>
      <c r="D49" s="24"/>
    </row>
    <row r="50" customFormat="false" ht="15" hidden="false" customHeight="false" outlineLevel="0" collapsed="false">
      <c r="A50" s="24"/>
      <c r="B50" s="24"/>
      <c r="C50" s="24"/>
      <c r="D50" s="24"/>
    </row>
    <row r="51" customFormat="false" ht="15" hidden="false" customHeight="false" outlineLevel="0" collapsed="false">
      <c r="A51" s="24"/>
      <c r="B51" s="24"/>
      <c r="C51" s="24"/>
      <c r="D51" s="24"/>
    </row>
    <row r="52" customFormat="false" ht="15" hidden="false" customHeight="false" outlineLevel="0" collapsed="false">
      <c r="A52" s="24"/>
      <c r="B52" s="24"/>
      <c r="C52" s="24"/>
      <c r="D52" s="24"/>
    </row>
    <row r="53" customFormat="false" ht="15" hidden="false" customHeight="false" outlineLevel="0" collapsed="false">
      <c r="A53" s="24"/>
      <c r="B53" s="24"/>
      <c r="C53" s="24"/>
      <c r="D53" s="24"/>
    </row>
    <row r="54" customFormat="false" ht="15" hidden="false" customHeight="false" outlineLevel="0" collapsed="false">
      <c r="A54" s="24"/>
      <c r="B54" s="24"/>
      <c r="C54" s="24"/>
      <c r="D54" s="24"/>
    </row>
    <row r="55" customFormat="false" ht="15" hidden="false" customHeight="false" outlineLevel="0" collapsed="false">
      <c r="A55" s="24"/>
      <c r="B55" s="24"/>
      <c r="C55" s="24"/>
      <c r="D55" s="24"/>
    </row>
    <row r="56" customFormat="false" ht="15" hidden="false" customHeight="false" outlineLevel="0" collapsed="false">
      <c r="A56" s="24"/>
      <c r="B56" s="24"/>
      <c r="C56" s="24"/>
      <c r="D56" s="24"/>
    </row>
    <row r="57" customFormat="false" ht="15" hidden="false" customHeight="false" outlineLevel="0" collapsed="false">
      <c r="A57" s="24"/>
      <c r="B57" s="24"/>
      <c r="C57" s="24"/>
      <c r="D57" s="24"/>
    </row>
    <row r="58" customFormat="false" ht="15" hidden="false" customHeight="false" outlineLevel="0" collapsed="false">
      <c r="A58" s="24"/>
      <c r="B58" s="24"/>
      <c r="C58" s="24"/>
      <c r="D58" s="24"/>
    </row>
    <row r="59" customFormat="false" ht="15" hidden="false" customHeight="false" outlineLevel="0" collapsed="false">
      <c r="A59" s="24"/>
      <c r="B59" s="24"/>
      <c r="C59" s="24"/>
      <c r="D59" s="24"/>
    </row>
    <row r="60" customFormat="false" ht="15" hidden="false" customHeight="false" outlineLevel="0" collapsed="false">
      <c r="A60" s="24"/>
      <c r="B60" s="24"/>
      <c r="C60" s="24"/>
      <c r="D60" s="24"/>
    </row>
    <row r="61" customFormat="false" ht="15" hidden="false" customHeight="false" outlineLevel="0" collapsed="false">
      <c r="A61" s="24"/>
      <c r="B61" s="24"/>
      <c r="C61" s="24"/>
      <c r="D61" s="24"/>
    </row>
    <row r="62" customFormat="false" ht="15" hidden="false" customHeight="false" outlineLevel="0" collapsed="false">
      <c r="A62" s="24"/>
      <c r="B62" s="24"/>
      <c r="C62" s="24"/>
      <c r="D62" s="24"/>
    </row>
    <row r="63" customFormat="false" ht="15" hidden="false" customHeight="false" outlineLevel="0" collapsed="false">
      <c r="A63" s="24"/>
      <c r="B63" s="24"/>
      <c r="C63" s="24"/>
      <c r="D63" s="24"/>
    </row>
    <row r="64" customFormat="false" ht="15" hidden="false" customHeight="false" outlineLevel="0" collapsed="false">
      <c r="A64" s="24"/>
      <c r="B64" s="24"/>
      <c r="C64" s="24"/>
      <c r="D64" s="24"/>
    </row>
  </sheetData>
  <mergeCells count="5">
    <mergeCell ref="C1:D1"/>
    <mergeCell ref="B5:C5"/>
    <mergeCell ref="B12:C12"/>
    <mergeCell ref="B20:C20"/>
    <mergeCell ref="B23:C23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2026-10-10T10:50:46Z</dcterms:created>
  <dc:creator>openpyxl</dc:creator>
  <dc:description/>
  <dc:language>en-US</dc:language>
  <cp:lastModifiedBy/>
  <dcterms:modified xsi:type="dcterms:W3CDTF">2026-10-10T10:50:47Z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