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F65F837A-2C64-4E16-8517-8B3E477D0D80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Board" sheetId="1" r:id="rId1"/>
    <sheet name="Aufgabenliste" sheetId="2" r:id="rId2"/>
    <sheet name="Analyse" sheetId="3" r:id="rId3"/>
    <sheet name="Konfiguration" sheetId="4" r:id="rId4"/>
    <sheet name="Anleitung" sheetId="5" r:id="rId5"/>
  </sheets>
  <definedNames>
    <definedName name="_xlnm.Print_Area" localSheetId="2">Analyse!$A$1:$P$33</definedName>
    <definedName name="_xlnm.Print_Area" localSheetId="4">Anleitung!$A$1:$D$21</definedName>
    <definedName name="_xlnm.Print_Area" localSheetId="1">Aufgabenliste!$A$1:$L$35</definedName>
    <definedName name="_xlnm.Print_Area" localSheetId="0">Board!$A$1:$P$40</definedName>
    <definedName name="_xlnm.Print_Area" localSheetId="3">Konfiguration!$A$1:$J$22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" i="4" l="1"/>
  <c r="N4" i="1" s="1"/>
  <c r="Y16" i="3"/>
  <c r="X16" i="3"/>
  <c r="Y15" i="3"/>
  <c r="X15" i="3"/>
  <c r="S15" i="3"/>
  <c r="R15" i="3"/>
  <c r="Y14" i="3"/>
  <c r="X14" i="3"/>
  <c r="V14" i="3"/>
  <c r="U14" i="3"/>
  <c r="S14" i="3"/>
  <c r="R14" i="3"/>
  <c r="Y13" i="3"/>
  <c r="X13" i="3"/>
  <c r="V13" i="3"/>
  <c r="U13" i="3"/>
  <c r="S13" i="3"/>
  <c r="R13" i="3"/>
  <c r="Y12" i="3"/>
  <c r="X12" i="3"/>
  <c r="V12" i="3"/>
  <c r="U12" i="3"/>
  <c r="S12" i="3"/>
  <c r="R12" i="3"/>
  <c r="Y11" i="3"/>
  <c r="X11" i="3"/>
  <c r="V11" i="3"/>
  <c r="U11" i="3"/>
  <c r="S11" i="3"/>
  <c r="R11" i="3"/>
  <c r="B7" i="3"/>
  <c r="N4" i="3"/>
  <c r="H4" i="3"/>
  <c r="E4" i="3"/>
  <c r="B4" i="3"/>
  <c r="N203" i="2"/>
  <c r="M203" i="2"/>
  <c r="L203" i="2"/>
  <c r="K203" i="2"/>
  <c r="N202" i="2"/>
  <c r="M202" i="2"/>
  <c r="L202" i="2"/>
  <c r="K202" i="2"/>
  <c r="N201" i="2"/>
  <c r="M201" i="2"/>
  <c r="L201" i="2"/>
  <c r="K201" i="2"/>
  <c r="N200" i="2"/>
  <c r="M200" i="2"/>
  <c r="L200" i="2"/>
  <c r="K200" i="2"/>
  <c r="N199" i="2"/>
  <c r="M199" i="2"/>
  <c r="L199" i="2"/>
  <c r="K199" i="2"/>
  <c r="N198" i="2"/>
  <c r="M198" i="2"/>
  <c r="L198" i="2"/>
  <c r="K198" i="2"/>
  <c r="N197" i="2"/>
  <c r="M197" i="2"/>
  <c r="L197" i="2"/>
  <c r="K197" i="2"/>
  <c r="N196" i="2"/>
  <c r="M196" i="2"/>
  <c r="L196" i="2"/>
  <c r="K196" i="2"/>
  <c r="N195" i="2"/>
  <c r="M195" i="2"/>
  <c r="L195" i="2"/>
  <c r="K195" i="2"/>
  <c r="N194" i="2"/>
  <c r="M194" i="2"/>
  <c r="L194" i="2"/>
  <c r="K194" i="2"/>
  <c r="N193" i="2"/>
  <c r="M193" i="2"/>
  <c r="L193" i="2"/>
  <c r="K193" i="2"/>
  <c r="N192" i="2"/>
  <c r="M192" i="2"/>
  <c r="L192" i="2"/>
  <c r="K192" i="2"/>
  <c r="N191" i="2"/>
  <c r="M191" i="2"/>
  <c r="L191" i="2"/>
  <c r="K191" i="2"/>
  <c r="N190" i="2"/>
  <c r="M190" i="2"/>
  <c r="L190" i="2"/>
  <c r="K190" i="2"/>
  <c r="N189" i="2"/>
  <c r="M189" i="2"/>
  <c r="L189" i="2"/>
  <c r="K189" i="2"/>
  <c r="N188" i="2"/>
  <c r="M188" i="2"/>
  <c r="L188" i="2"/>
  <c r="K188" i="2"/>
  <c r="N187" i="2"/>
  <c r="M187" i="2"/>
  <c r="L187" i="2"/>
  <c r="K187" i="2"/>
  <c r="N186" i="2"/>
  <c r="M186" i="2"/>
  <c r="L186" i="2"/>
  <c r="K186" i="2"/>
  <c r="N185" i="2"/>
  <c r="M185" i="2"/>
  <c r="L185" i="2"/>
  <c r="K185" i="2"/>
  <c r="N184" i="2"/>
  <c r="M184" i="2"/>
  <c r="L184" i="2"/>
  <c r="K184" i="2"/>
  <c r="N183" i="2"/>
  <c r="M183" i="2"/>
  <c r="L183" i="2"/>
  <c r="K183" i="2"/>
  <c r="N182" i="2"/>
  <c r="M182" i="2"/>
  <c r="L182" i="2"/>
  <c r="K182" i="2"/>
  <c r="N181" i="2"/>
  <c r="M181" i="2"/>
  <c r="L181" i="2"/>
  <c r="K181" i="2"/>
  <c r="N180" i="2"/>
  <c r="M180" i="2"/>
  <c r="L180" i="2"/>
  <c r="K180" i="2"/>
  <c r="N179" i="2"/>
  <c r="M179" i="2"/>
  <c r="L179" i="2"/>
  <c r="K179" i="2"/>
  <c r="N178" i="2"/>
  <c r="M178" i="2"/>
  <c r="L178" i="2"/>
  <c r="K178" i="2"/>
  <c r="N177" i="2"/>
  <c r="M177" i="2"/>
  <c r="L177" i="2"/>
  <c r="K177" i="2"/>
  <c r="N176" i="2"/>
  <c r="M176" i="2"/>
  <c r="L176" i="2"/>
  <c r="K176" i="2"/>
  <c r="N175" i="2"/>
  <c r="M175" i="2"/>
  <c r="L175" i="2"/>
  <c r="K175" i="2"/>
  <c r="N174" i="2"/>
  <c r="M174" i="2"/>
  <c r="L174" i="2"/>
  <c r="K174" i="2"/>
  <c r="N173" i="2"/>
  <c r="M173" i="2"/>
  <c r="L173" i="2"/>
  <c r="K173" i="2"/>
  <c r="N172" i="2"/>
  <c r="M172" i="2"/>
  <c r="L172" i="2"/>
  <c r="K172" i="2"/>
  <c r="N171" i="2"/>
  <c r="M171" i="2"/>
  <c r="L171" i="2"/>
  <c r="K171" i="2"/>
  <c r="N170" i="2"/>
  <c r="M170" i="2"/>
  <c r="L170" i="2"/>
  <c r="K170" i="2"/>
  <c r="N169" i="2"/>
  <c r="M169" i="2"/>
  <c r="L169" i="2"/>
  <c r="K169" i="2"/>
  <c r="N168" i="2"/>
  <c r="M168" i="2"/>
  <c r="L168" i="2"/>
  <c r="K168" i="2"/>
  <c r="N167" i="2"/>
  <c r="M167" i="2"/>
  <c r="L167" i="2"/>
  <c r="K167" i="2"/>
  <c r="N166" i="2"/>
  <c r="M166" i="2"/>
  <c r="L166" i="2"/>
  <c r="K166" i="2"/>
  <c r="N165" i="2"/>
  <c r="M165" i="2"/>
  <c r="L165" i="2"/>
  <c r="K165" i="2"/>
  <c r="N164" i="2"/>
  <c r="M164" i="2"/>
  <c r="L164" i="2"/>
  <c r="K164" i="2"/>
  <c r="N163" i="2"/>
  <c r="M163" i="2"/>
  <c r="L163" i="2"/>
  <c r="K163" i="2"/>
  <c r="N162" i="2"/>
  <c r="M162" i="2"/>
  <c r="L162" i="2"/>
  <c r="K162" i="2"/>
  <c r="N161" i="2"/>
  <c r="M161" i="2"/>
  <c r="L161" i="2"/>
  <c r="K161" i="2"/>
  <c r="N160" i="2"/>
  <c r="M160" i="2"/>
  <c r="L160" i="2"/>
  <c r="K160" i="2"/>
  <c r="N159" i="2"/>
  <c r="M159" i="2"/>
  <c r="L159" i="2"/>
  <c r="K159" i="2"/>
  <c r="N158" i="2"/>
  <c r="M158" i="2"/>
  <c r="L158" i="2"/>
  <c r="K158" i="2"/>
  <c r="N157" i="2"/>
  <c r="M157" i="2"/>
  <c r="L157" i="2"/>
  <c r="K157" i="2"/>
  <c r="N156" i="2"/>
  <c r="M156" i="2"/>
  <c r="L156" i="2"/>
  <c r="K156" i="2"/>
  <c r="N155" i="2"/>
  <c r="M155" i="2"/>
  <c r="L155" i="2"/>
  <c r="K155" i="2"/>
  <c r="N154" i="2"/>
  <c r="M154" i="2"/>
  <c r="L154" i="2"/>
  <c r="K154" i="2"/>
  <c r="N153" i="2"/>
  <c r="M153" i="2"/>
  <c r="L153" i="2"/>
  <c r="K153" i="2"/>
  <c r="N152" i="2"/>
  <c r="M152" i="2"/>
  <c r="L152" i="2"/>
  <c r="K152" i="2"/>
  <c r="N151" i="2"/>
  <c r="M151" i="2"/>
  <c r="L151" i="2"/>
  <c r="K151" i="2"/>
  <c r="N150" i="2"/>
  <c r="M150" i="2"/>
  <c r="L150" i="2"/>
  <c r="K150" i="2"/>
  <c r="N149" i="2"/>
  <c r="M149" i="2"/>
  <c r="L149" i="2"/>
  <c r="K149" i="2"/>
  <c r="N148" i="2"/>
  <c r="M148" i="2"/>
  <c r="L148" i="2"/>
  <c r="K148" i="2"/>
  <c r="N147" i="2"/>
  <c r="M147" i="2"/>
  <c r="L147" i="2"/>
  <c r="K147" i="2"/>
  <c r="N146" i="2"/>
  <c r="M146" i="2"/>
  <c r="L146" i="2"/>
  <c r="K146" i="2"/>
  <c r="N145" i="2"/>
  <c r="M145" i="2"/>
  <c r="L145" i="2"/>
  <c r="K145" i="2"/>
  <c r="N144" i="2"/>
  <c r="M144" i="2"/>
  <c r="L144" i="2"/>
  <c r="K144" i="2"/>
  <c r="N143" i="2"/>
  <c r="M143" i="2"/>
  <c r="L143" i="2"/>
  <c r="K143" i="2"/>
  <c r="N142" i="2"/>
  <c r="M142" i="2"/>
  <c r="L142" i="2"/>
  <c r="K142" i="2"/>
  <c r="N141" i="2"/>
  <c r="M141" i="2"/>
  <c r="L141" i="2"/>
  <c r="K141" i="2"/>
  <c r="N140" i="2"/>
  <c r="M140" i="2"/>
  <c r="L140" i="2"/>
  <c r="K140" i="2"/>
  <c r="N139" i="2"/>
  <c r="M139" i="2"/>
  <c r="L139" i="2"/>
  <c r="K139" i="2"/>
  <c r="N138" i="2"/>
  <c r="M138" i="2"/>
  <c r="L138" i="2"/>
  <c r="K138" i="2"/>
  <c r="N137" i="2"/>
  <c r="M137" i="2"/>
  <c r="L137" i="2"/>
  <c r="K137" i="2"/>
  <c r="N136" i="2"/>
  <c r="M136" i="2"/>
  <c r="L136" i="2"/>
  <c r="K136" i="2"/>
  <c r="N135" i="2"/>
  <c r="M135" i="2"/>
  <c r="L135" i="2"/>
  <c r="K135" i="2"/>
  <c r="N134" i="2"/>
  <c r="M134" i="2"/>
  <c r="L134" i="2"/>
  <c r="K134" i="2"/>
  <c r="N133" i="2"/>
  <c r="M133" i="2"/>
  <c r="L133" i="2"/>
  <c r="K133" i="2"/>
  <c r="N132" i="2"/>
  <c r="M132" i="2"/>
  <c r="L132" i="2"/>
  <c r="K132" i="2"/>
  <c r="N131" i="2"/>
  <c r="M131" i="2"/>
  <c r="L131" i="2"/>
  <c r="K131" i="2"/>
  <c r="N130" i="2"/>
  <c r="M130" i="2"/>
  <c r="L130" i="2"/>
  <c r="K130" i="2"/>
  <c r="N129" i="2"/>
  <c r="M129" i="2"/>
  <c r="L129" i="2"/>
  <c r="K129" i="2"/>
  <c r="N128" i="2"/>
  <c r="M128" i="2"/>
  <c r="L128" i="2"/>
  <c r="K128" i="2"/>
  <c r="N127" i="2"/>
  <c r="M127" i="2"/>
  <c r="L127" i="2"/>
  <c r="K127" i="2"/>
  <c r="N126" i="2"/>
  <c r="M126" i="2"/>
  <c r="L126" i="2"/>
  <c r="K126" i="2"/>
  <c r="N125" i="2"/>
  <c r="M125" i="2"/>
  <c r="L125" i="2"/>
  <c r="K125" i="2"/>
  <c r="N124" i="2"/>
  <c r="M124" i="2"/>
  <c r="L124" i="2"/>
  <c r="K124" i="2"/>
  <c r="N123" i="2"/>
  <c r="M123" i="2"/>
  <c r="L123" i="2"/>
  <c r="K123" i="2"/>
  <c r="N122" i="2"/>
  <c r="M122" i="2"/>
  <c r="L122" i="2"/>
  <c r="K122" i="2"/>
  <c r="N121" i="2"/>
  <c r="M121" i="2"/>
  <c r="L121" i="2"/>
  <c r="K121" i="2"/>
  <c r="N120" i="2"/>
  <c r="M120" i="2"/>
  <c r="L120" i="2"/>
  <c r="K120" i="2"/>
  <c r="N119" i="2"/>
  <c r="M119" i="2"/>
  <c r="L119" i="2"/>
  <c r="K119" i="2"/>
  <c r="N118" i="2"/>
  <c r="M118" i="2"/>
  <c r="L118" i="2"/>
  <c r="K118" i="2"/>
  <c r="N117" i="2"/>
  <c r="M117" i="2"/>
  <c r="L117" i="2"/>
  <c r="K117" i="2"/>
  <c r="N116" i="2"/>
  <c r="M116" i="2"/>
  <c r="L116" i="2"/>
  <c r="K116" i="2"/>
  <c r="N115" i="2"/>
  <c r="M115" i="2"/>
  <c r="L115" i="2"/>
  <c r="K115" i="2"/>
  <c r="N114" i="2"/>
  <c r="M114" i="2"/>
  <c r="L114" i="2"/>
  <c r="K114" i="2"/>
  <c r="N113" i="2"/>
  <c r="M113" i="2"/>
  <c r="L113" i="2"/>
  <c r="K113" i="2"/>
  <c r="N112" i="2"/>
  <c r="M112" i="2"/>
  <c r="L112" i="2"/>
  <c r="K112" i="2"/>
  <c r="N111" i="2"/>
  <c r="M111" i="2"/>
  <c r="L111" i="2"/>
  <c r="K111" i="2"/>
  <c r="N110" i="2"/>
  <c r="M110" i="2"/>
  <c r="L110" i="2"/>
  <c r="K110" i="2"/>
  <c r="N109" i="2"/>
  <c r="M109" i="2"/>
  <c r="L109" i="2"/>
  <c r="K109" i="2"/>
  <c r="N108" i="2"/>
  <c r="M108" i="2"/>
  <c r="L108" i="2"/>
  <c r="K108" i="2"/>
  <c r="N107" i="2"/>
  <c r="M107" i="2"/>
  <c r="L107" i="2"/>
  <c r="K107" i="2"/>
  <c r="N106" i="2"/>
  <c r="M106" i="2"/>
  <c r="L106" i="2"/>
  <c r="K106" i="2"/>
  <c r="N105" i="2"/>
  <c r="M105" i="2"/>
  <c r="L105" i="2"/>
  <c r="K105" i="2"/>
  <c r="N104" i="2"/>
  <c r="M104" i="2"/>
  <c r="L104" i="2"/>
  <c r="K104" i="2"/>
  <c r="N103" i="2"/>
  <c r="M103" i="2"/>
  <c r="L103" i="2"/>
  <c r="K103" i="2"/>
  <c r="N102" i="2"/>
  <c r="M102" i="2"/>
  <c r="L102" i="2"/>
  <c r="K102" i="2"/>
  <c r="N101" i="2"/>
  <c r="M101" i="2"/>
  <c r="L101" i="2"/>
  <c r="K101" i="2"/>
  <c r="N100" i="2"/>
  <c r="M100" i="2"/>
  <c r="L100" i="2"/>
  <c r="K100" i="2"/>
  <c r="N99" i="2"/>
  <c r="M99" i="2"/>
  <c r="L99" i="2"/>
  <c r="K99" i="2"/>
  <c r="N98" i="2"/>
  <c r="M98" i="2"/>
  <c r="L98" i="2"/>
  <c r="K98" i="2"/>
  <c r="N97" i="2"/>
  <c r="M97" i="2"/>
  <c r="L97" i="2"/>
  <c r="K97" i="2"/>
  <c r="N96" i="2"/>
  <c r="M96" i="2"/>
  <c r="L96" i="2"/>
  <c r="K96" i="2"/>
  <c r="N95" i="2"/>
  <c r="M95" i="2"/>
  <c r="L95" i="2"/>
  <c r="K95" i="2"/>
  <c r="N94" i="2"/>
  <c r="M94" i="2"/>
  <c r="L94" i="2"/>
  <c r="K94" i="2"/>
  <c r="N93" i="2"/>
  <c r="M93" i="2"/>
  <c r="L93" i="2"/>
  <c r="K93" i="2"/>
  <c r="N92" i="2"/>
  <c r="M92" i="2"/>
  <c r="L92" i="2"/>
  <c r="K92" i="2"/>
  <c r="N91" i="2"/>
  <c r="M91" i="2"/>
  <c r="L91" i="2"/>
  <c r="K91" i="2"/>
  <c r="N90" i="2"/>
  <c r="M90" i="2"/>
  <c r="L90" i="2"/>
  <c r="K90" i="2"/>
  <c r="N89" i="2"/>
  <c r="M89" i="2"/>
  <c r="L89" i="2"/>
  <c r="K89" i="2"/>
  <c r="N88" i="2"/>
  <c r="M88" i="2"/>
  <c r="L88" i="2"/>
  <c r="K88" i="2"/>
  <c r="N87" i="2"/>
  <c r="M87" i="2"/>
  <c r="L87" i="2"/>
  <c r="K87" i="2"/>
  <c r="N86" i="2"/>
  <c r="M86" i="2"/>
  <c r="L86" i="2"/>
  <c r="K86" i="2"/>
  <c r="N85" i="2"/>
  <c r="M85" i="2"/>
  <c r="L85" i="2"/>
  <c r="K85" i="2"/>
  <c r="N84" i="2"/>
  <c r="M84" i="2"/>
  <c r="L84" i="2"/>
  <c r="K84" i="2"/>
  <c r="N83" i="2"/>
  <c r="M83" i="2"/>
  <c r="L83" i="2"/>
  <c r="K83" i="2"/>
  <c r="N82" i="2"/>
  <c r="M82" i="2"/>
  <c r="L82" i="2"/>
  <c r="K82" i="2"/>
  <c r="N81" i="2"/>
  <c r="M81" i="2"/>
  <c r="L81" i="2"/>
  <c r="K81" i="2"/>
  <c r="N80" i="2"/>
  <c r="M80" i="2"/>
  <c r="L80" i="2"/>
  <c r="K80" i="2"/>
  <c r="N79" i="2"/>
  <c r="M79" i="2"/>
  <c r="L79" i="2"/>
  <c r="K79" i="2"/>
  <c r="N78" i="2"/>
  <c r="M78" i="2"/>
  <c r="L78" i="2"/>
  <c r="K78" i="2"/>
  <c r="N77" i="2"/>
  <c r="M77" i="2"/>
  <c r="L77" i="2"/>
  <c r="K77" i="2"/>
  <c r="N76" i="2"/>
  <c r="M76" i="2"/>
  <c r="L76" i="2"/>
  <c r="K76" i="2"/>
  <c r="N75" i="2"/>
  <c r="M75" i="2"/>
  <c r="L75" i="2"/>
  <c r="K75" i="2"/>
  <c r="N74" i="2"/>
  <c r="M74" i="2"/>
  <c r="L74" i="2"/>
  <c r="K74" i="2"/>
  <c r="N73" i="2"/>
  <c r="M73" i="2"/>
  <c r="L73" i="2"/>
  <c r="K73" i="2"/>
  <c r="N72" i="2"/>
  <c r="M72" i="2"/>
  <c r="L72" i="2"/>
  <c r="K72" i="2"/>
  <c r="N71" i="2"/>
  <c r="M71" i="2"/>
  <c r="L71" i="2"/>
  <c r="K71" i="2"/>
  <c r="N70" i="2"/>
  <c r="M70" i="2"/>
  <c r="L70" i="2"/>
  <c r="K70" i="2"/>
  <c r="N69" i="2"/>
  <c r="M69" i="2"/>
  <c r="L69" i="2"/>
  <c r="K69" i="2"/>
  <c r="N68" i="2"/>
  <c r="M68" i="2"/>
  <c r="L68" i="2"/>
  <c r="K68" i="2"/>
  <c r="N67" i="2"/>
  <c r="M67" i="2"/>
  <c r="L67" i="2"/>
  <c r="K67" i="2"/>
  <c r="N66" i="2"/>
  <c r="M66" i="2"/>
  <c r="L66" i="2"/>
  <c r="K66" i="2"/>
  <c r="N65" i="2"/>
  <c r="M65" i="2"/>
  <c r="L65" i="2"/>
  <c r="K65" i="2"/>
  <c r="N64" i="2"/>
  <c r="M64" i="2"/>
  <c r="L64" i="2"/>
  <c r="K64" i="2"/>
  <c r="N63" i="2"/>
  <c r="M63" i="2"/>
  <c r="L63" i="2"/>
  <c r="K63" i="2"/>
  <c r="N62" i="2"/>
  <c r="M62" i="2"/>
  <c r="L62" i="2"/>
  <c r="K62" i="2"/>
  <c r="N61" i="2"/>
  <c r="M61" i="2"/>
  <c r="L61" i="2"/>
  <c r="K61" i="2"/>
  <c r="N60" i="2"/>
  <c r="M60" i="2"/>
  <c r="L60" i="2"/>
  <c r="K60" i="2"/>
  <c r="N59" i="2"/>
  <c r="M59" i="2"/>
  <c r="L59" i="2"/>
  <c r="K59" i="2"/>
  <c r="N58" i="2"/>
  <c r="M58" i="2"/>
  <c r="L58" i="2"/>
  <c r="K58" i="2"/>
  <c r="N57" i="2"/>
  <c r="M57" i="2"/>
  <c r="L57" i="2"/>
  <c r="K57" i="2"/>
  <c r="N56" i="2"/>
  <c r="M56" i="2"/>
  <c r="L56" i="2"/>
  <c r="K56" i="2"/>
  <c r="N55" i="2"/>
  <c r="M55" i="2"/>
  <c r="L55" i="2"/>
  <c r="K55" i="2"/>
  <c r="N54" i="2"/>
  <c r="M54" i="2"/>
  <c r="L54" i="2"/>
  <c r="K54" i="2"/>
  <c r="N53" i="2"/>
  <c r="M53" i="2"/>
  <c r="L53" i="2"/>
  <c r="K53" i="2"/>
  <c r="N52" i="2"/>
  <c r="M52" i="2"/>
  <c r="L52" i="2"/>
  <c r="K52" i="2"/>
  <c r="N51" i="2"/>
  <c r="M51" i="2"/>
  <c r="L51" i="2"/>
  <c r="K51" i="2"/>
  <c r="N50" i="2"/>
  <c r="M50" i="2"/>
  <c r="L50" i="2"/>
  <c r="K50" i="2"/>
  <c r="N49" i="2"/>
  <c r="M49" i="2"/>
  <c r="L49" i="2"/>
  <c r="K49" i="2"/>
  <c r="N48" i="2"/>
  <c r="M48" i="2"/>
  <c r="L48" i="2"/>
  <c r="K48" i="2"/>
  <c r="N47" i="2"/>
  <c r="M47" i="2"/>
  <c r="L47" i="2"/>
  <c r="K47" i="2"/>
  <c r="N46" i="2"/>
  <c r="M46" i="2"/>
  <c r="L46" i="2"/>
  <c r="K46" i="2"/>
  <c r="N45" i="2"/>
  <c r="M45" i="2"/>
  <c r="L45" i="2"/>
  <c r="K45" i="2"/>
  <c r="N44" i="2"/>
  <c r="M44" i="2"/>
  <c r="L44" i="2"/>
  <c r="K44" i="2"/>
  <c r="N43" i="2"/>
  <c r="M43" i="2"/>
  <c r="L43" i="2"/>
  <c r="K43" i="2"/>
  <c r="N42" i="2"/>
  <c r="M42" i="2"/>
  <c r="L42" i="2"/>
  <c r="K42" i="2"/>
  <c r="N41" i="2"/>
  <c r="M41" i="2"/>
  <c r="L41" i="2"/>
  <c r="K41" i="2"/>
  <c r="N40" i="2"/>
  <c r="M40" i="2"/>
  <c r="L40" i="2"/>
  <c r="K40" i="2"/>
  <c r="N39" i="2"/>
  <c r="M39" i="2"/>
  <c r="L39" i="2"/>
  <c r="K39" i="2"/>
  <c r="N38" i="2"/>
  <c r="M38" i="2"/>
  <c r="L38" i="2"/>
  <c r="K38" i="2"/>
  <c r="N37" i="2"/>
  <c r="M37" i="2"/>
  <c r="L37" i="2"/>
  <c r="K37" i="2"/>
  <c r="N36" i="2"/>
  <c r="M36" i="2"/>
  <c r="L36" i="2"/>
  <c r="K36" i="2"/>
  <c r="N35" i="2"/>
  <c r="M35" i="2"/>
  <c r="L35" i="2"/>
  <c r="K35" i="2"/>
  <c r="N34" i="2"/>
  <c r="M34" i="2"/>
  <c r="L34" i="2"/>
  <c r="K34" i="2"/>
  <c r="N33" i="2"/>
  <c r="M33" i="2"/>
  <c r="L33" i="2"/>
  <c r="K33" i="2"/>
  <c r="N32" i="2"/>
  <c r="M32" i="2"/>
  <c r="L32" i="2"/>
  <c r="K32" i="2"/>
  <c r="N31" i="2"/>
  <c r="M31" i="2"/>
  <c r="L31" i="2"/>
  <c r="K31" i="2"/>
  <c r="N30" i="2"/>
  <c r="M30" i="2"/>
  <c r="L30" i="2"/>
  <c r="K30" i="2"/>
  <c r="N29" i="2"/>
  <c r="M29" i="2"/>
  <c r="L29" i="2"/>
  <c r="K29" i="2"/>
  <c r="N28" i="2"/>
  <c r="M28" i="2"/>
  <c r="L28" i="2"/>
  <c r="K28" i="2"/>
  <c r="N27" i="2"/>
  <c r="M27" i="2"/>
  <c r="L27" i="2"/>
  <c r="K27" i="2"/>
  <c r="M26" i="2"/>
  <c r="N26" i="2" s="1"/>
  <c r="N25" i="2"/>
  <c r="M25" i="2"/>
  <c r="L25" i="2"/>
  <c r="K25" i="2"/>
  <c r="M24" i="2"/>
  <c r="N24" i="2" s="1"/>
  <c r="N23" i="2"/>
  <c r="M23" i="2"/>
  <c r="N22" i="2"/>
  <c r="M22" i="2"/>
  <c r="L22" i="2"/>
  <c r="K22" i="2"/>
  <c r="M21" i="2"/>
  <c r="N21" i="2" s="1"/>
  <c r="N20" i="2"/>
  <c r="M20" i="2"/>
  <c r="M19" i="2"/>
  <c r="N19" i="2" s="1"/>
  <c r="M18" i="2"/>
  <c r="N18" i="2" s="1"/>
  <c r="N17" i="2"/>
  <c r="M17" i="2"/>
  <c r="M16" i="2"/>
  <c r="N16" i="2" s="1"/>
  <c r="L16" i="2"/>
  <c r="K16" i="2"/>
  <c r="N15" i="2"/>
  <c r="M15" i="2"/>
  <c r="M14" i="2"/>
  <c r="N14" i="2" s="1"/>
  <c r="M13" i="2"/>
  <c r="N13" i="2" s="1"/>
  <c r="N12" i="2"/>
  <c r="M12" i="2"/>
  <c r="M11" i="2"/>
  <c r="N11" i="2" s="1"/>
  <c r="N10" i="2"/>
  <c r="M10" i="2"/>
  <c r="M9" i="2"/>
  <c r="N9" i="2" s="1"/>
  <c r="M8" i="2"/>
  <c r="N8" i="2" s="1"/>
  <c r="N7" i="2"/>
  <c r="M7" i="2"/>
  <c r="M6" i="2"/>
  <c r="N6" i="2" s="1"/>
  <c r="N5" i="2"/>
  <c r="M5" i="2"/>
  <c r="M4" i="2"/>
  <c r="N4" i="2" s="1"/>
  <c r="N7" i="1"/>
  <c r="H7" i="1"/>
  <c r="E7" i="1"/>
  <c r="B7" i="1"/>
  <c r="N6" i="1"/>
  <c r="K6" i="1"/>
  <c r="H6" i="1"/>
  <c r="E6" i="1"/>
  <c r="B6" i="1"/>
  <c r="K4" i="1"/>
  <c r="E4" i="1"/>
  <c r="B4" i="1"/>
  <c r="K10" i="2" l="1"/>
  <c r="L10" i="2"/>
  <c r="K4" i="2"/>
  <c r="L4" i="2"/>
  <c r="K11" i="2"/>
  <c r="K24" i="2"/>
  <c r="L19" i="2"/>
  <c r="K23" i="2"/>
  <c r="L6" i="2"/>
  <c r="L18" i="2"/>
  <c r="L11" i="2"/>
  <c r="L23" i="2"/>
  <c r="L12" i="2"/>
  <c r="L24" i="2"/>
  <c r="L5" i="2"/>
  <c r="AB13" i="3" s="1"/>
  <c r="K12" i="2"/>
  <c r="K13" i="2"/>
  <c r="K8" i="2"/>
  <c r="K20" i="2"/>
  <c r="L8" i="2"/>
  <c r="L14" i="2"/>
  <c r="L20" i="2"/>
  <c r="K26" i="2"/>
  <c r="K17" i="2"/>
  <c r="L17" i="2"/>
  <c r="K6" i="2"/>
  <c r="K7" i="2"/>
  <c r="L7" i="2"/>
  <c r="L13" i="2"/>
  <c r="K9" i="2"/>
  <c r="L26" i="2"/>
  <c r="L15" i="2"/>
  <c r="K21" i="2"/>
  <c r="K18" i="2"/>
  <c r="K19" i="2"/>
  <c r="K14" i="2"/>
  <c r="K15" i="2"/>
  <c r="L9" i="2"/>
  <c r="L21" i="2"/>
  <c r="K5" i="2"/>
  <c r="F38" i="1"/>
  <c r="C38" i="1"/>
  <c r="I39" i="1"/>
  <c r="L39" i="1"/>
  <c r="O38" i="1"/>
  <c r="O23" i="1"/>
  <c r="O18" i="1"/>
  <c r="O13" i="1"/>
  <c r="I29" i="1"/>
  <c r="I18" i="1"/>
  <c r="I13" i="1"/>
  <c r="F29" i="1"/>
  <c r="F23" i="1"/>
  <c r="F18" i="1"/>
  <c r="F13" i="1"/>
  <c r="I23" i="1"/>
  <c r="F39" i="1"/>
  <c r="F34" i="1"/>
  <c r="C39" i="1"/>
  <c r="C34" i="1"/>
  <c r="C29" i="1"/>
  <c r="C23" i="1"/>
  <c r="C18" i="1"/>
  <c r="C13" i="1"/>
  <c r="O10" i="1"/>
  <c r="I11" i="1"/>
  <c r="O21" i="1"/>
  <c r="O15" i="1"/>
  <c r="O37" i="1"/>
  <c r="O26" i="1"/>
  <c r="O31" i="1"/>
  <c r="L37" i="1"/>
  <c r="L31" i="1"/>
  <c r="L26" i="1"/>
  <c r="L21" i="1"/>
  <c r="L15" i="1"/>
  <c r="L10" i="1"/>
  <c r="C31" i="1"/>
  <c r="C26" i="1"/>
  <c r="C21" i="1"/>
  <c r="C15" i="1"/>
  <c r="C10" i="1"/>
  <c r="O30" i="1"/>
  <c r="O19" i="1"/>
  <c r="O14" i="1"/>
  <c r="O9" i="1"/>
  <c r="C37" i="1"/>
  <c r="O25" i="1"/>
  <c r="O35" i="1"/>
  <c r="O39" i="1"/>
  <c r="O34" i="1"/>
  <c r="O29" i="1"/>
  <c r="C9" i="1"/>
  <c r="C19" i="1"/>
  <c r="C35" i="1"/>
  <c r="F9" i="1"/>
  <c r="F14" i="1"/>
  <c r="F19" i="1"/>
  <c r="F25" i="1"/>
  <c r="F30" i="1"/>
  <c r="F35" i="1"/>
  <c r="I9" i="1"/>
  <c r="C14" i="1"/>
  <c r="C25" i="1"/>
  <c r="C30" i="1"/>
  <c r="I14" i="1"/>
  <c r="I19" i="1"/>
  <c r="I25" i="1"/>
  <c r="I30" i="1"/>
  <c r="I35" i="1"/>
  <c r="L9" i="1"/>
  <c r="L14" i="1"/>
  <c r="L19" i="1"/>
  <c r="L25" i="1"/>
  <c r="L30" i="1"/>
  <c r="L35" i="1"/>
  <c r="F10" i="1"/>
  <c r="F15" i="1"/>
  <c r="F21" i="1"/>
  <c r="F26" i="1"/>
  <c r="F31" i="1"/>
  <c r="F37" i="1"/>
  <c r="I10" i="1"/>
  <c r="I15" i="1"/>
  <c r="I21" i="1"/>
  <c r="I26" i="1"/>
  <c r="I31" i="1"/>
  <c r="I37" i="1"/>
  <c r="C11" i="1"/>
  <c r="C17" i="1"/>
  <c r="C22" i="1"/>
  <c r="C27" i="1"/>
  <c r="C33" i="1"/>
  <c r="F11" i="1"/>
  <c r="F17" i="1"/>
  <c r="F22" i="1"/>
  <c r="F27" i="1"/>
  <c r="F33" i="1"/>
  <c r="I17" i="1"/>
  <c r="I22" i="1"/>
  <c r="I27" i="1"/>
  <c r="I33" i="1"/>
  <c r="L22" i="1"/>
  <c r="I38" i="1"/>
  <c r="L11" i="1"/>
  <c r="L17" i="1"/>
  <c r="L27" i="1"/>
  <c r="L33" i="1"/>
  <c r="L38" i="1"/>
  <c r="O11" i="1"/>
  <c r="O17" i="1"/>
  <c r="O22" i="1"/>
  <c r="O27" i="1"/>
  <c r="O33" i="1"/>
  <c r="I34" i="1"/>
  <c r="K7" i="1"/>
  <c r="L13" i="1"/>
  <c r="L18" i="1"/>
  <c r="L23" i="1"/>
  <c r="L29" i="1"/>
  <c r="L34" i="1"/>
  <c r="H4" i="1" l="1"/>
  <c r="K4" i="3"/>
  <c r="AB12" i="3"/>
  <c r="AB14" i="3"/>
  <c r="AB11" i="3"/>
</calcChain>
</file>

<file path=xl/sharedStrings.xml><?xml version="1.0" encoding="utf-8"?>
<sst xmlns="http://schemas.openxmlformats.org/spreadsheetml/2006/main" count="279" uniqueCount="158">
  <si>
    <t>KB</t>
  </si>
  <si>
    <t>Kanban-Board</t>
  </si>
  <si>
    <t>Geschäftsjahr 2026</t>
  </si>
  <si>
    <t>VISUELLE VORGANGSSTEUERUNG · DIE KARTEN AKTUALISIEREN SICH AUTOMATISCH</t>
  </si>
  <si>
    <t>VORGÄNGE GESAMT</t>
  </si>
  <si>
    <t>IN UMSETZUNG</t>
  </si>
  <si>
    <t>ÜBERFÄLLIG</t>
  </si>
  <si>
    <t>Ø FORTSCHRITT</t>
  </si>
  <si>
    <t>AKTUELLER STAND</t>
  </si>
  <si>
    <t>Aufgabenliste</t>
  </si>
  <si>
    <t>Technische Spalten –
nicht ändern</t>
  </si>
  <si>
    <t>ZENTRALE DATENBASIS · FELDER MIT AUSWAHLLISTE SIND FARBIG HINTERLEGT</t>
  </si>
  <si>
    <t>Nr.</t>
  </si>
  <si>
    <t>Vorgang</t>
  </si>
  <si>
    <t>Beschreibung</t>
  </si>
  <si>
    <t>Kategorie</t>
  </si>
  <si>
    <t>Verantwortlich</t>
  </si>
  <si>
    <t>Priorität</t>
  </si>
  <si>
    <t>Phase</t>
  </si>
  <si>
    <t>Start</t>
  </si>
  <si>
    <t>Fällig</t>
  </si>
  <si>
    <t>Fortschritt</t>
  </si>
  <si>
    <t>Rest (Tage)</t>
  </si>
  <si>
    <t>Terminstatus</t>
  </si>
  <si>
    <t>Rang</t>
  </si>
  <si>
    <t>Schlüssel</t>
  </si>
  <si>
    <t>VG-01</t>
  </si>
  <si>
    <t>Jahresziele konsolidieren</t>
  </si>
  <si>
    <t>Strategische Ziele je Bereich zusammenführen und priorisieren</t>
  </si>
  <si>
    <t>Strategie</t>
  </si>
  <si>
    <t>C. Albrecht</t>
  </si>
  <si>
    <t>Hoch</t>
  </si>
  <si>
    <t>Geplant</t>
  </si>
  <si>
    <t>VG-02</t>
  </si>
  <si>
    <t>Monatsabschluss erstellen</t>
  </si>
  <si>
    <t>Buchungen abschließen und Auswertung aufbereiten</t>
  </si>
  <si>
    <t>Finanzen</t>
  </si>
  <si>
    <t>R. Baumann</t>
  </si>
  <si>
    <t>Kritisch</t>
  </si>
  <si>
    <t>In Umsetzung</t>
  </si>
  <si>
    <t>VG-03</t>
  </si>
  <si>
    <t>Prozesslandkarte aktualisieren</t>
  </si>
  <si>
    <t>Kernprozesse überarbeiten und Verantwortliche zuordnen</t>
  </si>
  <si>
    <t>Betrieb</t>
  </si>
  <si>
    <t>N. Pfeiffer</t>
  </si>
  <si>
    <t>Mittel</t>
  </si>
  <si>
    <t>VG-04</t>
  </si>
  <si>
    <t>Lieferantenbewertung durchführen</t>
  </si>
  <si>
    <t>Kriterien festlegen und Bewertungsbogen erstellen</t>
  </si>
  <si>
    <t>D. Sommer</t>
  </si>
  <si>
    <t>Niedrig</t>
  </si>
  <si>
    <t>Eingang</t>
  </si>
  <si>
    <t>VG-05</t>
  </si>
  <si>
    <t>Produkt-Roadmap abstimmen</t>
  </si>
  <si>
    <t>Meilensteine der nächsten zwei Quartale festlegen</t>
  </si>
  <si>
    <t>Produkt</t>
  </si>
  <si>
    <t>E. Vogel</t>
  </si>
  <si>
    <t>VG-06</t>
  </si>
  <si>
    <t>Kundenzufriedenheit messen</t>
  </si>
  <si>
    <t>Befragung auswerten und Maßnahmen ableiten</t>
  </si>
  <si>
    <t>Kunde</t>
  </si>
  <si>
    <t>M. Lindner</t>
  </si>
  <si>
    <t>Review</t>
  </si>
  <si>
    <t>VG-07</t>
  </si>
  <si>
    <t>Risikoanalyse vorbereiten</t>
  </si>
  <si>
    <t>Relevante Risiken sammeln und bewerten</t>
  </si>
  <si>
    <t>VG-08</t>
  </si>
  <si>
    <t>Liquiditätsplan fortschreiben</t>
  </si>
  <si>
    <t>Rollierende Planung um ein Quartal erweitern</t>
  </si>
  <si>
    <t>VG-09</t>
  </si>
  <si>
    <t>Stammdaten konsolidieren</t>
  </si>
  <si>
    <t>Datensätze bereinigen und Dubletten entfernen</t>
  </si>
  <si>
    <t>IT</t>
  </si>
  <si>
    <t>VG-10</t>
  </si>
  <si>
    <t>Redaktionsplan erstellen</t>
  </si>
  <si>
    <t>Themen und Termine für das Quartal planen</t>
  </si>
  <si>
    <t>VG-11</t>
  </si>
  <si>
    <t>Zielvereinbarungen führen</t>
  </si>
  <si>
    <t>Gespräche terminieren und vorbereiten</t>
  </si>
  <si>
    <t>Personal</t>
  </si>
  <si>
    <t>VG-12</t>
  </si>
  <si>
    <t>Compliance-Check durchführen</t>
  </si>
  <si>
    <t>Vorgaben prüfen und Abweichungen dokumentieren</t>
  </si>
  <si>
    <t>VG-13</t>
  </si>
  <si>
    <t>Vertragsvorlagen vereinheitlichen</t>
  </si>
  <si>
    <t>Bausteine standardisieren und freigeben</t>
  </si>
  <si>
    <t>Abgeschlossen</t>
  </si>
  <si>
    <t>VG-14</t>
  </si>
  <si>
    <t>Reporting automatisieren</t>
  </si>
  <si>
    <t>Wiederkehrende Auswertungen automatisch erzeugen</t>
  </si>
  <si>
    <t>VG-15</t>
  </si>
  <si>
    <t>Katalog überarbeiten</t>
  </si>
  <si>
    <t>Inhalte und Darstellung aktualisieren</t>
  </si>
  <si>
    <t>VG-16</t>
  </si>
  <si>
    <t>Recruiting-Prozess verschlanken</t>
  </si>
  <si>
    <t>Schritte reduzieren und Durchlaufzeit senken</t>
  </si>
  <si>
    <t>VG-17</t>
  </si>
  <si>
    <t>Bestandsaufnahme planen</t>
  </si>
  <si>
    <t>Ablauf und Zuständigkeiten festlegen</t>
  </si>
  <si>
    <t>VG-18</t>
  </si>
  <si>
    <t>Marktbefragung konzipieren</t>
  </si>
  <si>
    <t>Fragebogen entwerfen und Zielgruppe bestimmen</t>
  </si>
  <si>
    <t>VG-19</t>
  </si>
  <si>
    <t>Protokolle archivieren</t>
  </si>
  <si>
    <t>Dokumentation strukturiert ablegen</t>
  </si>
  <si>
    <t>VG-20</t>
  </si>
  <si>
    <t>Kampagnen-Review erstellen</t>
  </si>
  <si>
    <t>Ergebnisse analysieren und Empfehlungen festhalten</t>
  </si>
  <si>
    <t>VG-21</t>
  </si>
  <si>
    <t>Lizenzmanagement ordnen</t>
  </si>
  <si>
    <t>Übersicht erstellen und Fristen erfassen</t>
  </si>
  <si>
    <t>VG-22</t>
  </si>
  <si>
    <t>Weiterbildung freigeben</t>
  </si>
  <si>
    <t>Anträge prüfen und Budget zuweisen</t>
  </si>
  <si>
    <t>VG-23</t>
  </si>
  <si>
    <t>Budgetfreigabe einholen</t>
  </si>
  <si>
    <t>Freigaben der Bereichsleitung einholen</t>
  </si>
  <si>
    <t>VG-24</t>
  </si>
  <si>
    <t>Onboarding-Pfad gestalten</t>
  </si>
  <si>
    <t>Ablauf für neue Mitarbeitende definieren</t>
  </si>
  <si>
    <t>Analyse</t>
  </si>
  <si>
    <t>KENNZAHLEN &amp; VERTEILUNGEN · AKTUALISIEREN SICH AUTOMATISCH AUS DER AUFGABENLISTE</t>
  </si>
  <si>
    <t>ABGESCHLOSSEN</t>
  </si>
  <si>
    <t>ABSCHLUSSQUOTE</t>
  </si>
  <si>
    <t>DATENGRUNDLAGE</t>
  </si>
  <si>
    <t>Terminlage</t>
  </si>
  <si>
    <t>Überfällig</t>
  </si>
  <si>
    <t>Fällig bald</t>
  </si>
  <si>
    <t>Im Plan</t>
  </si>
  <si>
    <t>Konfiguration</t>
  </si>
  <si>
    <t>STAMMDATEN &amp; STEUERUNG · ÄNDERUNGEN WIRKEN AUF ALLE BLÄTTER</t>
  </si>
  <si>
    <t>Stichtag (heute):</t>
  </si>
  <si>
    <t>Referenzdatum für »Rest (Tage)« und »Terminstatus«. Standard: heutiges Datum (=HEUTE).</t>
  </si>
  <si>
    <t>Workflow-Phase</t>
  </si>
  <si>
    <t>WIP-Limit</t>
  </si>
  <si>
    <t>Verantwortliche</t>
  </si>
  <si>
    <t>—</t>
  </si>
  <si>
    <t>Anleitung</t>
  </si>
  <si>
    <t>SO ARBEITEN SIE MIT DER VORLAGE</t>
  </si>
  <si>
    <t>In drei Schritten startklar</t>
  </si>
  <si>
    <t>1 · Stammdaten</t>
  </si>
  <si>
    <t>Öffnen Sie »Konfiguration« und passen Sie Phasen, WIP-Limits, Prioritäten, Verantwortliche und Kategorien an Ihr Team an.</t>
  </si>
  <si>
    <t>2 · Vorgänge erfassen</t>
  </si>
  <si>
    <t>Tragen Sie Ihre Aufgaben in »Aufgabenliste« ein. Nutzen Sie die Auswahllisten in Kategorie, Verantwortlich, Priorität und Phase.</t>
  </si>
  <si>
    <t>3 · Steuern</t>
  </si>
  <si>
    <t>»Board« und »Analyse« füllen sich automatisch. Ändern Sie die Phase eines Vorgangs – die Karte wandert in die passende Spalte.</t>
  </si>
  <si>
    <t>Die Blätter im Überblick</t>
  </si>
  <si>
    <t>Board</t>
  </si>
  <si>
    <t>Visuelle Tafel mit KPI-Leiste. Jede Karte zeigt Nummer, Titel, Verantwortlich, Priorität (farbiger Lomo links), Fälligkeit und Fortschritt.</t>
  </si>
  <si>
    <t>Zentrale Datenbasis. Farbige Felder sind Eingaben; »Rest (Tage)« und »Terminstatus« berechnen sich selbst – bitte nicht überschreiben.</t>
  </si>
  <si>
    <t>Kennzahlen und vier Diagramme (Phase, Priorität, Auslastung, Terminlage).</t>
  </si>
  <si>
    <t>Zentrale Stammdaten – einziger Ort für Anpassungen an Listen und Limits.</t>
  </si>
  <si>
    <t>Legende</t>
  </si>
  <si>
    <t>Maximale Anzahl gleichzeitiger Vorgänge je Phase. Wird es überschritten, erscheint der Zähler im Board rot.</t>
  </si>
  <si>
    <t>Kritisch (rot) · Hoch (orange) · Mittel (gold) · Niedrig (grün).</t>
  </si>
  <si>
    <t>Überfällig · Fällig bald (≤ 7 Tage) · Im Plan · Abgeschlossen. Grundlage ist der Stichtag in »Konfiguration«.</t>
  </si>
  <si>
    <t>Wert zwischen 0 % und 100 %; wird als Balken dargestellt.</t>
  </si>
  <si>
    <t>Hinweis: Die Vorlage kommt ohne Makros aus und ist voll editierbar. Beispieldaten einfach überschreiben.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</si>
</sst>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%"/>
    <numFmt numFmtId="165" formatCode="dd\.mm\.yyyy"/>
    <numFmt numFmtId="166" formatCode="0;\-0;;"/>
  </numFmts>
  <fonts count="42" x14ac:knownFonts="1">
    <font>
      <sz val="11"/>
      <color theme="1"/>
      <name val="Calibri"/>
      <family val="2"/>
      <charset val="1"/>
    </font>
    <font>
      <b/>
      <sz val="15"/>
      <color rgb="FFFFFFFF"/>
      <name val="Calibri"/>
      <charset val="1"/>
    </font>
    <font>
      <b/>
      <sz val="19"/>
      <color rgb="FFFFFFFF"/>
      <name val="Calibri"/>
      <charset val="1"/>
    </font>
    <font>
      <sz val="9"/>
      <color rgb="FFAEC2CC"/>
      <name val="Calibri"/>
      <charset val="1"/>
    </font>
    <font>
      <b/>
      <sz val="9"/>
      <color rgb="FF0E7C7B"/>
      <name val="Calibri"/>
      <charset val="1"/>
    </font>
    <font>
      <b/>
      <sz val="8"/>
      <color rgb="FF6B7A8D"/>
      <name val="Calibri"/>
      <charset val="1"/>
    </font>
    <font>
      <b/>
      <sz val="8"/>
      <color rgb="FFAEC2CC"/>
      <name val="Calibri"/>
      <charset val="1"/>
    </font>
    <font>
      <b/>
      <sz val="20"/>
      <color rgb="FF1C3A52"/>
      <name val="Calibri"/>
      <charset val="1"/>
    </font>
    <font>
      <b/>
      <sz val="20"/>
      <color rgb="FF0E7C7B"/>
      <name val="Calibri"/>
      <charset val="1"/>
    </font>
    <font>
      <b/>
      <sz val="20"/>
      <color rgb="FFB23A2E"/>
      <name val="Calibri"/>
      <charset val="1"/>
    </font>
    <font>
      <b/>
      <sz val="20"/>
      <color rgb="FF3D6CA8"/>
      <name val="Calibri"/>
      <charset val="1"/>
    </font>
    <font>
      <b/>
      <sz val="16"/>
      <color rgb="FFFFFFFF"/>
      <name val="Calibri"/>
      <charset val="1"/>
    </font>
    <font>
      <b/>
      <sz val="12"/>
      <color rgb="FFFFFFFF"/>
      <name val="Calibri"/>
      <charset val="1"/>
    </font>
    <font>
      <b/>
      <sz val="9"/>
      <color rgb="FF5A6B7B"/>
      <name val="Calibri"/>
      <charset val="1"/>
    </font>
    <font>
      <b/>
      <sz val="9"/>
      <color rgb="FF3D6CA8"/>
      <name val="Calibri"/>
      <charset val="1"/>
    </font>
    <font>
      <b/>
      <sz val="9"/>
      <color rgb="FFB5892F"/>
      <name val="Calibri"/>
      <charset val="1"/>
    </font>
    <font>
      <b/>
      <sz val="9"/>
      <color rgb="FF3E8E6B"/>
      <name val="Calibri"/>
      <charset val="1"/>
    </font>
    <font>
      <b/>
      <sz val="11"/>
      <color rgb="FF19283A"/>
      <name val="Calibri"/>
      <charset val="1"/>
    </font>
    <font>
      <sz val="8.5"/>
      <color rgb="FF6B7A8D"/>
      <name val="Calibri"/>
      <charset val="1"/>
    </font>
    <font>
      <i/>
      <sz val="8"/>
      <color rgb="FF6B7A8D"/>
      <name val="Calibri"/>
      <charset val="1"/>
    </font>
    <font>
      <b/>
      <sz val="9.5"/>
      <color rgb="FFFFFFFF"/>
      <name val="Calibri"/>
      <charset val="1"/>
    </font>
    <font>
      <b/>
      <sz val="9.5"/>
      <color rgb="FF1C3A52"/>
      <name val="Calibri"/>
      <charset val="1"/>
    </font>
    <font>
      <sz val="10"/>
      <color rgb="FF19283A"/>
      <name val="Calibri"/>
      <charset val="1"/>
    </font>
    <font>
      <sz val="8"/>
      <color rgb="FF6B7A8D"/>
      <name val="Calibri"/>
      <charset val="1"/>
    </font>
    <font>
      <b/>
      <sz val="20"/>
      <color rgb="FF3E8E6B"/>
      <name val="Calibri"/>
      <charset val="1"/>
    </font>
    <font>
      <b/>
      <sz val="20"/>
      <color rgb="FFB5892F"/>
      <name val="Calibri"/>
      <charset val="1"/>
    </font>
    <font>
      <b/>
      <sz val="9"/>
      <color rgb="FFB23A2E"/>
      <name val="Calibri"/>
      <charset val="1"/>
    </font>
    <font>
      <sz val="9"/>
      <color rgb="FF19283A"/>
      <name val="Calibri"/>
      <charset val="1"/>
    </font>
    <font>
      <b/>
      <sz val="9"/>
      <color rgb="FF19283A"/>
      <name val="Calibri"/>
      <charset val="1"/>
    </font>
    <font>
      <b/>
      <sz val="12"/>
      <color rgb="FF0E7C7B"/>
      <name val="Calibri"/>
      <charset val="1"/>
    </font>
    <font>
      <b/>
      <sz val="10"/>
      <color rgb="FFFFFFFF"/>
      <name val="Calibri"/>
      <charset val="1"/>
    </font>
    <font>
      <b/>
      <sz val="10.5"/>
      <color rgb="FF48515C"/>
      <name val="Calibri"/>
      <charset val="1"/>
    </font>
    <font>
      <sz val="10.5"/>
      <color rgb="FF6B7A8D"/>
      <name val="Calibri"/>
      <charset val="1"/>
    </font>
    <font>
      <b/>
      <sz val="10.5"/>
      <color rgb="FFFFFFFF"/>
      <name val="Calibri"/>
      <charset val="1"/>
    </font>
    <font>
      <sz val="10.5"/>
      <color rgb="FF19283A"/>
      <name val="Calibri"/>
      <charset val="1"/>
    </font>
    <font>
      <b/>
      <sz val="10.5"/>
      <color rgb="FF2F557A"/>
      <name val="Calibri"/>
      <charset val="1"/>
    </font>
    <font>
      <b/>
      <sz val="10.5"/>
      <color rgb="FF0B5E5D"/>
      <name val="Calibri"/>
      <charset val="1"/>
    </font>
    <font>
      <b/>
      <sz val="10.5"/>
      <color rgb="FF8A6A1E"/>
      <name val="Calibri"/>
      <charset val="1"/>
    </font>
    <font>
      <b/>
      <sz val="10.5"/>
      <color rgb="FF2C6B52"/>
      <name val="Calibri"/>
      <charset val="1"/>
    </font>
    <font>
      <b/>
      <sz val="10.5"/>
      <color rgb="FF0E7C7B"/>
      <name val="Calibri"/>
      <charset val="1"/>
    </font>
    <font>
      <i/>
      <sz val="9"/>
      <color rgb="FF6B7A8D"/>
      <name val="Calibri"/>
      <charset val="1"/>
    </font>
    <font>
      <b/>
      <sz val="10"/>
      <color rgb="FFFFFFFF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rgb="FF0E7C7B"/>
        <bgColor rgb="FF2C6B52"/>
      </patternFill>
    </fill>
    <fill>
      <patternFill patternType="solid">
        <fgColor rgb="FF1C3A52"/>
        <bgColor rgb="FF19283A"/>
      </patternFill>
    </fill>
    <fill>
      <patternFill patternType="solid">
        <fgColor rgb="FF0E2235"/>
        <bgColor rgb="FF19283A"/>
      </patternFill>
    </fill>
    <fill>
      <patternFill patternType="solid">
        <fgColor rgb="FFFFFFFF"/>
        <bgColor rgb="FFF6F9FC"/>
      </patternFill>
    </fill>
    <fill>
      <patternFill patternType="solid">
        <fgColor rgb="FFEDF1F5"/>
        <bgColor rgb="FFECEFF2"/>
      </patternFill>
    </fill>
    <fill>
      <patternFill patternType="solid">
        <fgColor rgb="FF5A6B7B"/>
        <bgColor rgb="FF6B7A8D"/>
      </patternFill>
    </fill>
    <fill>
      <patternFill patternType="solid">
        <fgColor rgb="FF3D6CA8"/>
        <bgColor rgb="FF4F81BD"/>
      </patternFill>
    </fill>
    <fill>
      <patternFill patternType="solid">
        <fgColor rgb="FFB5892F"/>
        <bgColor rgb="FFB0881E"/>
      </patternFill>
    </fill>
    <fill>
      <patternFill patternType="solid">
        <fgColor rgb="FF3E8E6B"/>
        <bgColor rgb="FF4F8A6B"/>
      </patternFill>
    </fill>
    <fill>
      <patternFill patternType="solid">
        <fgColor rgb="FFECEFF2"/>
        <bgColor rgb="FFEDF1F5"/>
      </patternFill>
    </fill>
    <fill>
      <patternFill patternType="solid">
        <fgColor rgb="FFE7EEF6"/>
        <bgColor rgb="FFE6EBF1"/>
      </patternFill>
    </fill>
    <fill>
      <patternFill patternType="solid">
        <fgColor rgb="FFDEF0EF"/>
        <bgColor rgb="FFE2F1EB"/>
      </patternFill>
    </fill>
    <fill>
      <patternFill patternType="solid">
        <fgColor rgb="FFF6EEDC"/>
        <bgColor rgb="FFF6E8CF"/>
      </patternFill>
    </fill>
    <fill>
      <patternFill patternType="solid">
        <fgColor rgb="FFE2F1EB"/>
        <bgColor rgb="FFDEF0EF"/>
      </patternFill>
    </fill>
    <fill>
      <patternFill patternType="solid">
        <fgColor rgb="FFE6EBF1"/>
        <bgColor rgb="FFE7EEF6"/>
      </patternFill>
    </fill>
    <fill>
      <patternFill patternType="solid">
        <fgColor rgb="FFF3F5F8"/>
        <bgColor rgb="FFF6F9FC"/>
      </patternFill>
    </fill>
    <fill>
      <patternFill patternType="solid">
        <fgColor rgb="FFF6F9FC"/>
        <bgColor rgb="FFF3F5F8"/>
      </patternFill>
    </fill>
    <fill>
      <patternFill patternType="solid">
        <fgColor rgb="FFB23A2E"/>
        <bgColor rgb="FF9B2F23"/>
      </patternFill>
    </fill>
    <fill>
      <patternFill patternType="solid">
        <fgColor rgb="FFCC7A2B"/>
        <bgColor rgb="FFB5892F"/>
      </patternFill>
    </fill>
    <fill>
      <patternFill patternType="solid">
        <fgColor rgb="FFB0881E"/>
        <bgColor rgb="FFB5892F"/>
      </patternFill>
    </fill>
    <fill>
      <patternFill patternType="solid">
        <fgColor rgb="FF4F8A6B"/>
        <bgColor rgb="FF3E8E6B"/>
      </patternFill>
    </fill>
  </fills>
  <borders count="12">
    <border>
      <left/>
      <right/>
      <top/>
      <bottom/>
      <diagonal/>
    </border>
    <border>
      <left style="thin">
        <color rgb="FFD4DBE3"/>
      </left>
      <right style="thin">
        <color rgb="FFD4DBE3"/>
      </right>
      <top style="medium">
        <color rgb="FF1C3A52"/>
      </top>
      <bottom/>
      <diagonal/>
    </border>
    <border>
      <left style="thin">
        <color rgb="FFD4DBE3"/>
      </left>
      <right style="thin">
        <color rgb="FFD4DBE3"/>
      </right>
      <top style="medium">
        <color rgb="FF0E7C7B"/>
      </top>
      <bottom/>
      <diagonal/>
    </border>
    <border>
      <left style="thin">
        <color rgb="FFD4DBE3"/>
      </left>
      <right style="thin">
        <color rgb="FFD4DBE3"/>
      </right>
      <top style="medium">
        <color rgb="FFB23A2E"/>
      </top>
      <bottom/>
      <diagonal/>
    </border>
    <border>
      <left style="thin">
        <color rgb="FFD4DBE3"/>
      </left>
      <right style="thin">
        <color rgb="FFD4DBE3"/>
      </right>
      <top style="medium">
        <color rgb="FF3D6CA8"/>
      </top>
      <bottom/>
      <diagonal/>
    </border>
    <border>
      <left style="thin">
        <color rgb="FFD4DBE3"/>
      </left>
      <right style="thin">
        <color rgb="FFD4DBE3"/>
      </right>
      <top/>
      <bottom style="thin">
        <color rgb="FFD4DBE3"/>
      </bottom>
      <diagonal/>
    </border>
    <border>
      <left/>
      <right/>
      <top/>
      <bottom style="medium">
        <color rgb="FF0E7C7B"/>
      </bottom>
      <diagonal/>
    </border>
    <border>
      <left/>
      <right style="thin">
        <color rgb="FFE6EBF1"/>
      </right>
      <top/>
      <bottom style="thin">
        <color rgb="FFE6EBF1"/>
      </bottom>
      <diagonal/>
    </border>
    <border>
      <left style="thin">
        <color rgb="FFD4DBE3"/>
      </left>
      <right style="thin">
        <color rgb="FFD4DBE3"/>
      </right>
      <top style="medium">
        <color rgb="FF3E8E6B"/>
      </top>
      <bottom/>
      <diagonal/>
    </border>
    <border>
      <left style="thin">
        <color rgb="FFD4DBE3"/>
      </left>
      <right style="thin">
        <color rgb="FFD4DBE3"/>
      </right>
      <top style="medium">
        <color rgb="FFB5892F"/>
      </top>
      <bottom/>
      <diagonal/>
    </border>
    <border>
      <left/>
      <right/>
      <top/>
      <bottom style="thin">
        <color rgb="FFD4DBE3"/>
      </bottom>
      <diagonal/>
    </border>
    <border>
      <left/>
      <right/>
      <top/>
      <bottom style="thin">
        <color rgb="FFE6EBF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2" fillId="7" borderId="0" xfId="0" applyFont="1" applyFill="1" applyAlignment="1">
      <alignment horizontal="left" vertical="center" indent="1"/>
    </xf>
    <xf numFmtId="0" fontId="11" fillId="4" borderId="0" xfId="0" applyFont="1" applyFill="1" applyAlignment="1">
      <alignment horizontal="right" vertical="center" indent="1"/>
    </xf>
    <xf numFmtId="164" fontId="10" fillId="5" borderId="5" xfId="0" applyNumberFormat="1" applyFont="1" applyFill="1" applyBorder="1" applyAlignment="1">
      <alignment horizontal="left" vertical="center" indent="1"/>
    </xf>
    <xf numFmtId="1" fontId="9" fillId="5" borderId="5" xfId="0" applyNumberFormat="1" applyFont="1" applyFill="1" applyBorder="1" applyAlignment="1">
      <alignment horizontal="left" vertical="center" indent="1"/>
    </xf>
    <xf numFmtId="1" fontId="8" fillId="5" borderId="5" xfId="0" applyNumberFormat="1" applyFont="1" applyFill="1" applyBorder="1" applyAlignment="1">
      <alignment horizontal="left" vertical="center" indent="1"/>
    </xf>
    <xf numFmtId="1" fontId="7" fillId="5" borderId="5" xfId="0" applyNumberFormat="1" applyFont="1" applyFill="1" applyBorder="1" applyAlignment="1">
      <alignment horizontal="left" vertical="center" indent="1"/>
    </xf>
    <xf numFmtId="0" fontId="6" fillId="4" borderId="0" xfId="0" applyFont="1" applyFill="1" applyAlignment="1">
      <alignment horizontal="right" vertical="center" indent="1"/>
    </xf>
    <xf numFmtId="0" fontId="5" fillId="5" borderId="4" xfId="0" applyFont="1" applyFill="1" applyBorder="1" applyAlignment="1">
      <alignment horizontal="left" vertical="center" indent="1"/>
    </xf>
    <xf numFmtId="0" fontId="5" fillId="5" borderId="3" xfId="0" applyFont="1" applyFill="1" applyBorder="1" applyAlignment="1">
      <alignment horizontal="left" vertical="center" indent="1"/>
    </xf>
    <xf numFmtId="0" fontId="5" fillId="5" borderId="2" xfId="0" applyFont="1" applyFill="1" applyBorder="1" applyAlignment="1">
      <alignment horizontal="left" vertical="center" indent="1"/>
    </xf>
    <xf numFmtId="0" fontId="5" fillId="5" borderId="1" xfId="0" applyFont="1" applyFill="1" applyBorder="1" applyAlignment="1">
      <alignment horizontal="left" vertical="center" indent="1"/>
    </xf>
    <xf numFmtId="0" fontId="4" fillId="5" borderId="0" xfId="0" applyFont="1" applyFill="1" applyAlignment="1">
      <alignment horizontal="left" vertical="center" indent="2"/>
    </xf>
    <xf numFmtId="0" fontId="3" fillId="4" borderId="0" xfId="0" applyFont="1" applyFill="1" applyAlignment="1">
      <alignment horizontal="right" vertical="center"/>
    </xf>
    <xf numFmtId="0" fontId="2" fillId="4" borderId="0" xfId="0" applyFont="1" applyFill="1" applyAlignment="1">
      <alignment horizontal="left" vertical="center" indent="1"/>
    </xf>
    <xf numFmtId="0" fontId="0" fillId="2" borderId="0" xfId="0" applyFill="1"/>
    <xf numFmtId="0" fontId="1" fillId="3" borderId="0" xfId="0" applyFont="1" applyFill="1" applyAlignment="1">
      <alignment horizontal="center" vertical="center" wrapText="1"/>
    </xf>
    <xf numFmtId="0" fontId="0" fillId="6" borderId="0" xfId="0" applyFill="1"/>
    <xf numFmtId="0" fontId="17" fillId="6" borderId="0" xfId="0" applyFont="1" applyFill="1" applyAlignment="1">
      <alignment horizontal="left" vertical="center" wrapText="1" indent="1"/>
    </xf>
    <xf numFmtId="0" fontId="18" fillId="6" borderId="0" xfId="0" applyFont="1" applyFill="1" applyAlignment="1">
      <alignment horizontal="left" vertical="center" indent="1"/>
    </xf>
    <xf numFmtId="0" fontId="20" fillId="3" borderId="6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22" fillId="5" borderId="7" xfId="0" applyFont="1" applyFill="1" applyBorder="1" applyAlignment="1">
      <alignment horizontal="left" vertical="top" wrapText="1"/>
    </xf>
    <xf numFmtId="0" fontId="22" fillId="5" borderId="7" xfId="0" applyFont="1" applyFill="1" applyBorder="1" applyAlignment="1">
      <alignment horizontal="center" vertical="center" wrapText="1"/>
    </xf>
    <xf numFmtId="165" fontId="22" fillId="5" borderId="7" xfId="0" applyNumberFormat="1" applyFont="1" applyFill="1" applyBorder="1" applyAlignment="1">
      <alignment horizontal="center" vertical="center" wrapText="1"/>
    </xf>
    <xf numFmtId="164" fontId="22" fillId="5" borderId="7" xfId="0" applyNumberFormat="1" applyFont="1" applyFill="1" applyBorder="1" applyAlignment="1">
      <alignment horizontal="center" vertical="center" wrapText="1"/>
    </xf>
    <xf numFmtId="166" fontId="22" fillId="5" borderId="7" xfId="0" applyNumberFormat="1" applyFont="1" applyFill="1" applyBorder="1" applyAlignment="1">
      <alignment horizontal="center" vertical="center" wrapText="1"/>
    </xf>
    <xf numFmtId="0" fontId="23" fillId="17" borderId="0" xfId="0" applyFont="1" applyFill="1" applyAlignment="1">
      <alignment horizontal="center" vertical="center" wrapText="1"/>
    </xf>
    <xf numFmtId="0" fontId="23" fillId="17" borderId="0" xfId="0" applyFont="1" applyFill="1" applyAlignment="1">
      <alignment horizontal="left" vertical="center"/>
    </xf>
    <xf numFmtId="0" fontId="21" fillId="18" borderId="7" xfId="0" applyFont="1" applyFill="1" applyBorder="1" applyAlignment="1">
      <alignment horizontal="center" vertical="center" wrapText="1"/>
    </xf>
    <xf numFmtId="0" fontId="22" fillId="18" borderId="7" xfId="0" applyFont="1" applyFill="1" applyBorder="1" applyAlignment="1">
      <alignment horizontal="left" vertical="top" wrapText="1"/>
    </xf>
    <xf numFmtId="0" fontId="22" fillId="18" borderId="7" xfId="0" applyFont="1" applyFill="1" applyBorder="1" applyAlignment="1">
      <alignment horizontal="center" vertical="center" wrapText="1"/>
    </xf>
    <xf numFmtId="165" fontId="22" fillId="18" borderId="7" xfId="0" applyNumberFormat="1" applyFont="1" applyFill="1" applyBorder="1" applyAlignment="1">
      <alignment horizontal="center" vertical="center" wrapText="1"/>
    </xf>
    <xf numFmtId="164" fontId="22" fillId="18" borderId="7" xfId="0" applyNumberFormat="1" applyFont="1" applyFill="1" applyBorder="1" applyAlignment="1">
      <alignment horizontal="center" vertical="center" wrapText="1"/>
    </xf>
    <xf numFmtId="166" fontId="22" fillId="18" borderId="7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0" fontId="23" fillId="0" borderId="0" xfId="0" applyFont="1"/>
    <xf numFmtId="0" fontId="14" fillId="0" borderId="0" xfId="0" applyFont="1"/>
    <xf numFmtId="0" fontId="15" fillId="0" borderId="0" xfId="0" applyFont="1"/>
    <xf numFmtId="0" fontId="4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center" vertical="center" wrapText="1"/>
    </xf>
    <xf numFmtId="0" fontId="17" fillId="6" borderId="0" xfId="0" applyFont="1" applyFill="1"/>
    <xf numFmtId="0" fontId="30" fillId="3" borderId="0" xfId="0" applyFont="1" applyFill="1" applyAlignment="1">
      <alignment horizontal="left" vertical="center" indent="1"/>
    </xf>
    <xf numFmtId="0" fontId="30" fillId="3" borderId="0" xfId="0" applyFont="1" applyFill="1" applyAlignment="1">
      <alignment horizontal="center" vertical="center" wrapText="1"/>
    </xf>
    <xf numFmtId="0" fontId="31" fillId="11" borderId="10" xfId="0" applyFont="1" applyFill="1" applyBorder="1" applyAlignment="1">
      <alignment horizontal="left" vertical="center" indent="1"/>
    </xf>
    <xf numFmtId="0" fontId="32" fillId="5" borderId="10" xfId="0" applyFont="1" applyFill="1" applyBorder="1" applyAlignment="1">
      <alignment horizontal="center" vertical="center" wrapText="1"/>
    </xf>
    <xf numFmtId="0" fontId="33" fillId="19" borderId="0" xfId="0" applyFont="1" applyFill="1" applyAlignment="1">
      <alignment horizontal="left" vertical="center" indent="1"/>
    </xf>
    <xf numFmtId="0" fontId="34" fillId="5" borderId="11" xfId="0" applyFont="1" applyFill="1" applyBorder="1" applyAlignment="1">
      <alignment horizontal="left" vertical="center" indent="1"/>
    </xf>
    <xf numFmtId="0" fontId="35" fillId="12" borderId="10" xfId="0" applyFont="1" applyFill="1" applyBorder="1" applyAlignment="1">
      <alignment horizontal="left" vertical="center" indent="1"/>
    </xf>
    <xf numFmtId="0" fontId="34" fillId="5" borderId="10" xfId="0" applyFont="1" applyFill="1" applyBorder="1" applyAlignment="1">
      <alignment horizontal="center" vertical="center" wrapText="1"/>
    </xf>
    <xf numFmtId="0" fontId="33" fillId="20" borderId="0" xfId="0" applyFont="1" applyFill="1" applyAlignment="1">
      <alignment horizontal="left" vertical="center" indent="1"/>
    </xf>
    <xf numFmtId="0" fontId="36" fillId="13" borderId="10" xfId="0" applyFont="1" applyFill="1" applyBorder="1" applyAlignment="1">
      <alignment horizontal="left" vertical="center" indent="1"/>
    </xf>
    <xf numFmtId="0" fontId="33" fillId="21" borderId="0" xfId="0" applyFont="1" applyFill="1" applyAlignment="1">
      <alignment horizontal="left" vertical="center" indent="1"/>
    </xf>
    <xf numFmtId="0" fontId="37" fillId="14" borderId="10" xfId="0" applyFont="1" applyFill="1" applyBorder="1" applyAlignment="1">
      <alignment horizontal="left" vertical="center" indent="1"/>
    </xf>
    <xf numFmtId="0" fontId="33" fillId="22" borderId="0" xfId="0" applyFont="1" applyFill="1" applyAlignment="1">
      <alignment horizontal="left" vertical="center" indent="1"/>
    </xf>
    <xf numFmtId="0" fontId="38" fillId="15" borderId="10" xfId="0" applyFont="1" applyFill="1" applyBorder="1" applyAlignment="1">
      <alignment horizontal="left" vertical="center" indent="1"/>
    </xf>
    <xf numFmtId="0" fontId="39" fillId="6" borderId="11" xfId="0" applyFont="1" applyFill="1" applyBorder="1" applyAlignment="1">
      <alignment horizontal="left" vertical="top" wrapText="1"/>
    </xf>
    <xf numFmtId="0" fontId="34" fillId="6" borderId="11" xfId="0" applyFont="1" applyFill="1" applyBorder="1" applyAlignment="1">
      <alignment horizontal="left" vertical="top" wrapText="1"/>
    </xf>
    <xf numFmtId="0" fontId="12" fillId="8" borderId="0" xfId="0" applyFont="1" applyFill="1" applyAlignment="1">
      <alignment horizontal="left" vertical="center" indent="1"/>
    </xf>
    <xf numFmtId="0" fontId="12" fillId="2" borderId="0" xfId="0" applyFont="1" applyFill="1" applyAlignment="1">
      <alignment horizontal="left" vertical="center" indent="1"/>
    </xf>
    <xf numFmtId="0" fontId="12" fillId="9" borderId="0" xfId="0" applyFont="1" applyFill="1" applyAlignment="1">
      <alignment horizontal="left" vertical="center" indent="1"/>
    </xf>
    <xf numFmtId="0" fontId="12" fillId="10" borderId="0" xfId="0" applyFont="1" applyFill="1" applyAlignment="1">
      <alignment horizontal="left" vertical="center" indent="1"/>
    </xf>
    <xf numFmtId="0" fontId="13" fillId="11" borderId="0" xfId="0" applyFont="1" applyFill="1" applyAlignment="1">
      <alignment horizontal="left" vertical="center" indent="1"/>
    </xf>
    <xf numFmtId="0" fontId="14" fillId="12" borderId="0" xfId="0" applyFont="1" applyFill="1" applyAlignment="1">
      <alignment horizontal="left" vertical="center" indent="1"/>
    </xf>
    <xf numFmtId="0" fontId="4" fillId="13" borderId="0" xfId="0" applyFont="1" applyFill="1" applyAlignment="1">
      <alignment horizontal="left" vertical="center" indent="1"/>
    </xf>
    <xf numFmtId="0" fontId="15" fillId="14" borderId="0" xfId="0" applyFont="1" applyFill="1" applyAlignment="1">
      <alignment horizontal="left" vertical="center" indent="1"/>
    </xf>
    <xf numFmtId="0" fontId="16" fillId="15" borderId="0" xfId="0" applyFont="1" applyFill="1" applyAlignment="1">
      <alignment horizontal="left" vertical="center" indent="1"/>
    </xf>
    <xf numFmtId="0" fontId="19" fillId="16" borderId="0" xfId="0" applyFont="1" applyFill="1" applyAlignment="1">
      <alignment horizontal="center" vertical="center" wrapText="1"/>
    </xf>
    <xf numFmtId="0" fontId="5" fillId="5" borderId="8" xfId="0" applyFont="1" applyFill="1" applyBorder="1" applyAlignment="1">
      <alignment horizontal="left" vertical="center" indent="1"/>
    </xf>
    <xf numFmtId="1" fontId="24" fillId="5" borderId="5" xfId="0" applyNumberFormat="1" applyFont="1" applyFill="1" applyBorder="1" applyAlignment="1">
      <alignment horizontal="left" vertical="center" indent="1"/>
    </xf>
    <xf numFmtId="0" fontId="5" fillId="5" borderId="9" xfId="0" applyFont="1" applyFill="1" applyBorder="1" applyAlignment="1">
      <alignment horizontal="left" vertical="center" indent="1"/>
    </xf>
    <xf numFmtId="164" fontId="25" fillId="5" borderId="5" xfId="0" applyNumberFormat="1" applyFont="1" applyFill="1" applyBorder="1" applyAlignment="1">
      <alignment horizontal="left" vertical="center" indent="1"/>
    </xf>
    <xf numFmtId="165" fontId="29" fillId="6" borderId="0" xfId="0" applyNumberFormat="1" applyFont="1" applyFill="1" applyAlignment="1">
      <alignment horizontal="left" vertical="center"/>
    </xf>
    <xf numFmtId="0" fontId="19" fillId="6" borderId="0" xfId="0" applyFont="1" applyFill="1"/>
    <xf numFmtId="0" fontId="12" fillId="3" borderId="0" xfId="0" applyFont="1" applyFill="1" applyAlignment="1">
      <alignment horizontal="left" vertical="center" indent="1"/>
    </xf>
    <xf numFmtId="0" fontId="40" fillId="6" borderId="0" xfId="0" applyFont="1" applyFill="1" applyAlignment="1">
      <alignment horizontal="left" vertical="center" indent="1"/>
    </xf>
    <xf numFmtId="0" fontId="41" fillId="3" borderId="0" xfId="0" applyFont="1" applyFill="1" applyAlignment="1">
      <alignment horizontal="center" vertical="center" wrapText="1"/>
    </xf>
  </cellXfs>
  <cellStyles count="1">
    <cellStyle name="Standard" xfId="0" builtinId="0"/>
  </cellStyles>
  <dxfs count="219">
    <dxf>
      <font>
        <b/>
        <sz val="9"/>
        <color rgb="FF6B7A8D"/>
        <name val="Calibri"/>
        <charset val="1"/>
      </font>
      <fill>
        <patternFill>
          <bgColor rgb="FFE6EBF1"/>
        </patternFill>
      </fill>
    </dxf>
    <dxf>
      <font>
        <b/>
        <sz val="9"/>
        <color rgb="FF2C6B52"/>
        <name val="Calibri"/>
        <charset val="1"/>
      </font>
      <fill>
        <patternFill>
          <bgColor rgb="FFDCEBE3"/>
        </patternFill>
      </fill>
    </dxf>
    <dxf>
      <font>
        <b/>
        <sz val="9"/>
        <color rgb="FF8A6A1E"/>
        <name val="Calibri"/>
        <charset val="1"/>
      </font>
      <fill>
        <patternFill>
          <bgColor rgb="FFF6E8CF"/>
        </patternFill>
      </fill>
    </dxf>
    <dxf>
      <font>
        <b/>
        <sz val="9"/>
        <color rgb="FF9B2F23"/>
        <name val="Calibri"/>
        <charset val="1"/>
      </font>
      <fill>
        <patternFill>
          <bgColor rgb="FFF3D9D5"/>
        </patternFill>
      </fill>
    </dxf>
    <dxf>
      <font>
        <b/>
        <sz val="10"/>
        <color rgb="FFB23A2E"/>
        <name val="Calibri"/>
        <charset val="1"/>
      </font>
    </dxf>
    <dxf>
      <font>
        <b/>
        <sz val="9"/>
        <color rgb="FF2C6B52"/>
        <name val="Calibri"/>
        <charset val="1"/>
      </font>
      <fill>
        <patternFill>
          <bgColor rgb="FFE2F1EB"/>
        </patternFill>
      </fill>
    </dxf>
    <dxf>
      <font>
        <b/>
        <sz val="9"/>
        <color rgb="FF8A6A1E"/>
        <name val="Calibri"/>
        <charset val="1"/>
      </font>
      <fill>
        <patternFill>
          <bgColor rgb="FFF6EEDC"/>
        </patternFill>
      </fill>
    </dxf>
    <dxf>
      <font>
        <b/>
        <sz val="9"/>
        <color rgb="FF0B5E5D"/>
        <name val="Calibri"/>
        <charset val="1"/>
      </font>
      <fill>
        <patternFill>
          <bgColor rgb="FFDEF0EF"/>
        </patternFill>
      </fill>
    </dxf>
    <dxf>
      <font>
        <b/>
        <sz val="9"/>
        <color rgb="FF2F557A"/>
        <name val="Calibri"/>
        <charset val="1"/>
      </font>
      <fill>
        <patternFill>
          <bgColor rgb="FFE7EEF6"/>
        </patternFill>
      </fill>
    </dxf>
    <dxf>
      <font>
        <b/>
        <sz val="9"/>
        <color rgb="FF48515C"/>
        <name val="Calibri"/>
        <charset val="1"/>
      </font>
      <fill>
        <patternFill>
          <bgColor rgb="FFECEFF2"/>
        </patternFill>
      </fill>
    </dxf>
    <dxf>
      <font>
        <b/>
        <sz val="9"/>
        <color rgb="FFFFFFFF"/>
        <name val="Calibri"/>
        <charset val="1"/>
      </font>
      <fill>
        <patternFill>
          <bgColor rgb="FF4F8A6B"/>
        </patternFill>
      </fill>
    </dxf>
    <dxf>
      <font>
        <b/>
        <sz val="9"/>
        <color rgb="FFFFFFFF"/>
        <name val="Calibri"/>
        <charset val="1"/>
      </font>
      <fill>
        <patternFill>
          <bgColor rgb="FFB0881E"/>
        </patternFill>
      </fill>
    </dxf>
    <dxf>
      <font>
        <b/>
        <sz val="9"/>
        <color rgb="FFFFFFFF"/>
        <name val="Calibri"/>
        <charset val="1"/>
      </font>
      <fill>
        <patternFill>
          <bgColor rgb="FFCC7A2B"/>
        </patternFill>
      </fill>
    </dxf>
    <dxf>
      <font>
        <b/>
        <sz val="9"/>
        <color rgb="FFFFFFFF"/>
        <name val="Calibri"/>
        <charset val="1"/>
      </font>
      <fill>
        <patternFill>
          <bgColor rgb="FFB23A2E"/>
        </patternFill>
      </fill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B23A2E"/>
        </patternFill>
      </fill>
    </dxf>
    <dxf>
      <fill>
        <patternFill>
          <bgColor rgb="FFCC7A2B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ont>
        <b/>
        <sz val="9"/>
        <color rgb="FF9B2F23"/>
        <name val="Calibri"/>
        <charset val="1"/>
      </font>
      <fill>
        <patternFill>
          <bgColor rgb="FFF3D9D5"/>
        </patternFill>
      </fill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B23A2E"/>
        </patternFill>
      </fill>
    </dxf>
    <dxf>
      <fill>
        <patternFill>
          <bgColor rgb="FFCC7A2B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ont>
        <b/>
        <sz val="9"/>
        <color rgb="FF9B2F23"/>
        <name val="Calibri"/>
        <charset val="1"/>
      </font>
      <fill>
        <patternFill>
          <bgColor rgb="FFF3D9D5"/>
        </patternFill>
      </fill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B23A2E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ont>
        <b/>
        <sz val="9"/>
        <color rgb="FF9B2F23"/>
        <name val="Calibri"/>
        <charset val="1"/>
      </font>
      <fill>
        <patternFill>
          <bgColor rgb="FFF3D9D5"/>
        </patternFill>
      </fill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B23A2E"/>
        </patternFill>
      </fill>
    </dxf>
    <dxf>
      <fill>
        <patternFill>
          <bgColor rgb="FFCC7A2B"/>
        </patternFill>
      </fill>
    </dxf>
    <dxf>
      <fill>
        <patternFill>
          <bgColor rgb="FFB0881E"/>
        </patternFill>
      </fill>
    </dxf>
    <dxf>
      <fill>
        <patternFill>
          <bgColor rgb="FF4F8A6B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B0881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B23A2E"/>
        </patternFill>
      </fill>
    </dxf>
    <dxf>
      <fill>
        <patternFill>
          <bgColor rgb="FFCC7A2B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ont>
        <b/>
        <sz val="9"/>
        <color rgb="FF9B2F23"/>
        <name val="Calibri"/>
        <charset val="1"/>
      </font>
      <fill>
        <patternFill>
          <bgColor rgb="FFF3D9D5"/>
        </patternFill>
      </fill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FFFFFF"/>
        </patternFill>
      </fill>
      <border diagonalUp="0" diagonalDown="0">
        <left style="thin">
          <color rgb="FFE6EBF1"/>
        </left>
        <right style="thin">
          <color rgb="FFD4DBE3"/>
        </right>
        <top style="thin">
          <color rgb="FFD4DBE3"/>
        </top>
        <bottom style="thin">
          <color rgb="FFD4DBE3"/>
        </bottom>
      </border>
    </dxf>
    <dxf>
      <fill>
        <patternFill>
          <bgColor rgb="FFB23A2E"/>
        </patternFill>
      </fill>
    </dxf>
    <dxf>
      <fill>
        <patternFill>
          <bgColor rgb="FFCC7A2B"/>
        </patternFill>
      </fill>
    </dxf>
    <dxf>
      <fill>
        <patternFill>
          <bgColor rgb="FFB0881E"/>
        </patternFill>
      </fill>
    </dxf>
    <dxf>
      <fill>
        <patternFill>
          <bgColor rgb="FF4F8A6B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B23A2E"/>
        </patternFill>
      </fill>
    </dxf>
    <dxf>
      <fill>
        <patternFill>
          <bgColor rgb="FFCC7A2B"/>
        </patternFill>
      </fill>
    </dxf>
    <dxf>
      <fill>
        <patternFill>
          <bgColor rgb="FFB0881E"/>
        </patternFill>
      </fill>
    </dxf>
    <dxf>
      <fill>
        <patternFill>
          <bgColor rgb="FF4F8A6B"/>
        </patternFill>
      </fill>
    </dxf>
    <dxf>
      <fill>
        <patternFill>
          <bgColor rgb="FFCC7A2B"/>
        </patternFill>
      </fill>
    </dxf>
    <dxf>
      <fill>
        <patternFill>
          <bgColor rgb="FFB0881E"/>
        </patternFill>
      </fill>
    </dxf>
    <dxf>
      <fill>
        <patternFill>
          <bgColor rgb="FF4F8A6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ill>
        <patternFill>
          <bgColor rgb="FF4F8A6B"/>
        </patternFill>
      </fill>
    </dxf>
    <dxf>
      <fill>
        <patternFill>
          <bgColor rgb="FFB0881E"/>
        </patternFill>
      </fill>
    </dxf>
    <dxf>
      <fill>
        <patternFill>
          <bgColor rgb="FFCC7A2B"/>
        </patternFill>
      </fill>
    </dxf>
    <dxf>
      <fill>
        <patternFill>
          <bgColor rgb="FFB23A2E"/>
        </patternFill>
      </fill>
    </dxf>
    <dxf>
      <font>
        <b/>
        <sz val="9"/>
        <color rgb="FF9B2F23"/>
        <name val="Calibri"/>
        <charset val="1"/>
      </font>
      <fill>
        <patternFill>
          <bgColor rgb="FFF3D9D5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ECEFF2"/>
      <rgbColor rgb="FFFF00FF"/>
      <rgbColor rgb="FFF6F9FC"/>
      <rgbColor rgb="FF800000"/>
      <rgbColor rgb="FF2C6B52"/>
      <rgbColor rgb="FF000080"/>
      <rgbColor rgb="FF8A6A1E"/>
      <rgbColor rgb="FF800080"/>
      <rgbColor rgb="FF0E7C7B"/>
      <rgbColor rgb="FFAEC2CC"/>
      <rgbColor rgb="FF878787"/>
      <rgbColor rgb="FF6B7A8D"/>
      <rgbColor rgb="FFB23A2E"/>
      <rgbColor rgb="FFF6EEDC"/>
      <rgbColor rgb="FFDEF0EF"/>
      <rgbColor rgb="FF660066"/>
      <rgbColor rgb="FFB5892F"/>
      <rgbColor rgb="FF4F81BD"/>
      <rgbColor rgb="FFD4DBE3"/>
      <rgbColor rgb="FF000080"/>
      <rgbColor rgb="FFFF00FF"/>
      <rgbColor rgb="FFEDF1F5"/>
      <rgbColor rgb="FF00FFFF"/>
      <rgbColor rgb="FF800080"/>
      <rgbColor rgb="FF800000"/>
      <rgbColor rgb="FF0B5E5D"/>
      <rgbColor rgb="FF0000FF"/>
      <rgbColor rgb="FF00CCFF"/>
      <rgbColor rgb="FFE2F1EB"/>
      <rgbColor rgb="FFDCEBE3"/>
      <rgbColor rgb="FFF6E8CF"/>
      <rgbColor rgb="FFD9D9D9"/>
      <rgbColor rgb="FFE7EEF6"/>
      <rgbColor rgb="FFE6EBF1"/>
      <rgbColor rgb="FFF3D9D5"/>
      <rgbColor rgb="FF3D6CA8"/>
      <rgbColor rgb="FF4F8A6B"/>
      <rgbColor rgb="FFB0881E"/>
      <rgbColor rgb="FFF3F5F8"/>
      <rgbColor rgb="FFCC9A2B"/>
      <rgbColor rgb="FFCC7A2B"/>
      <rgbColor rgb="FF5A6B7B"/>
      <rgbColor rgb="FF97A6B5"/>
      <rgbColor rgb="FF1C3A52"/>
      <rgbColor rgb="FF3E8E6B"/>
      <rgbColor rgb="FF0E2235"/>
      <rgbColor rgb="FF48515C"/>
      <rgbColor rgb="FF9B2F23"/>
      <rgbColor rgb="FF993366"/>
      <rgbColor rgb="FF2F557A"/>
      <rgbColor rgb="FF1928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Vorgänge je Phase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5A6B7B"/>
              </a:solidFill>
              <a:ln w="0">
                <a:solidFill>
                  <a:srgbClr val="5A6B7B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E447-4616-BB3D-3FF863DB3300}"/>
              </c:ext>
            </c:extLst>
          </c:dPt>
          <c:dPt>
            <c:idx val="1"/>
            <c:invertIfNegative val="0"/>
            <c:bubble3D val="0"/>
            <c:spPr>
              <a:solidFill>
                <a:srgbClr val="3D6CA8"/>
              </a:solidFill>
              <a:ln w="0">
                <a:solidFill>
                  <a:srgbClr val="3D6CA8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E447-4616-BB3D-3FF863DB3300}"/>
              </c:ext>
            </c:extLst>
          </c:dPt>
          <c:dPt>
            <c:idx val="2"/>
            <c:invertIfNegative val="0"/>
            <c:bubble3D val="0"/>
            <c:spPr>
              <a:solidFill>
                <a:srgbClr val="0E7C7B"/>
              </a:solidFill>
              <a:ln w="0">
                <a:solidFill>
                  <a:srgbClr val="0E7C7B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E447-4616-BB3D-3FF863DB3300}"/>
              </c:ext>
            </c:extLst>
          </c:dPt>
          <c:dPt>
            <c:idx val="3"/>
            <c:invertIfNegative val="0"/>
            <c:bubble3D val="0"/>
            <c:spPr>
              <a:solidFill>
                <a:srgbClr val="B5892F"/>
              </a:solidFill>
              <a:ln w="0">
                <a:solidFill>
                  <a:srgbClr val="B5892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E447-4616-BB3D-3FF863DB3300}"/>
              </c:ext>
            </c:extLst>
          </c:dPt>
          <c:dPt>
            <c:idx val="4"/>
            <c:invertIfNegative val="0"/>
            <c:bubble3D val="0"/>
            <c:spPr>
              <a:solidFill>
                <a:srgbClr val="3E8E6B"/>
              </a:solidFill>
              <a:ln w="0">
                <a:solidFill>
                  <a:srgbClr val="3E8E6B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E447-4616-BB3D-3FF863DB3300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E447-4616-BB3D-3FF863DB3300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E447-4616-BB3D-3FF863DB3300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E447-4616-BB3D-3FF863DB3300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E447-4616-BB3D-3FF863DB3300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9-E447-4616-BB3D-3FF863DB33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Analyse!$R$11:$R$15</c:f>
              <c:strCache>
                <c:ptCount val="5"/>
                <c:pt idx="0">
                  <c:v>Eingang</c:v>
                </c:pt>
                <c:pt idx="1">
                  <c:v>Geplant</c:v>
                </c:pt>
                <c:pt idx="2">
                  <c:v>In Umsetzung</c:v>
                </c:pt>
                <c:pt idx="3">
                  <c:v>Review</c:v>
                </c:pt>
                <c:pt idx="4">
                  <c:v>Abgeschlossen</c:v>
                </c:pt>
              </c:strCache>
            </c:strRef>
          </c:cat>
          <c:val>
            <c:numRef>
              <c:f>Analyse!$S$11:$S$15</c:f>
              <c:numCache>
                <c:formatCode>General</c:formatCode>
                <c:ptCount val="5"/>
                <c:pt idx="0">
                  <c:v>4</c:v>
                </c:pt>
                <c:pt idx="1">
                  <c:v>7</c:v>
                </c:pt>
                <c:pt idx="2">
                  <c:v>6</c:v>
                </c:pt>
                <c:pt idx="3">
                  <c:v>3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447-4616-BB3D-3FF863DB3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908029"/>
        <c:axId val="86095168"/>
      </c:barChart>
      <c:catAx>
        <c:axId val="2590802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6095168"/>
        <c:crosses val="autoZero"/>
        <c:auto val="1"/>
        <c:lblAlgn val="ctr"/>
        <c:lblOffset val="100"/>
        <c:noMultiLvlLbl val="0"/>
      </c:catAx>
      <c:valAx>
        <c:axId val="86095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590802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Prioritätenmix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B23A2E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7798-4BA4-9E3A-1894A22B58E5}"/>
              </c:ext>
            </c:extLst>
          </c:dPt>
          <c:dPt>
            <c:idx val="1"/>
            <c:bubble3D val="0"/>
            <c:spPr>
              <a:solidFill>
                <a:srgbClr val="CC7A2B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7798-4BA4-9E3A-1894A22B58E5}"/>
              </c:ext>
            </c:extLst>
          </c:dPt>
          <c:dPt>
            <c:idx val="2"/>
            <c:bubble3D val="0"/>
            <c:spPr>
              <a:solidFill>
                <a:srgbClr val="B0881E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7798-4BA4-9E3A-1894A22B58E5}"/>
              </c:ext>
            </c:extLst>
          </c:dPt>
          <c:dPt>
            <c:idx val="3"/>
            <c:bubble3D val="0"/>
            <c:spPr>
              <a:solidFill>
                <a:srgbClr val="4F8A6B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7798-4BA4-9E3A-1894A22B58E5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7798-4BA4-9E3A-1894A22B58E5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7798-4BA4-9E3A-1894A22B58E5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7798-4BA4-9E3A-1894A22B58E5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7798-4BA4-9E3A-1894A22B58E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Analyse!$U$11:$U$14</c:f>
              <c:strCache>
                <c:ptCount val="4"/>
                <c:pt idx="0">
                  <c:v>Kritisch</c:v>
                </c:pt>
                <c:pt idx="1">
                  <c:v>Hoch</c:v>
                </c:pt>
                <c:pt idx="2">
                  <c:v>Mittel</c:v>
                </c:pt>
                <c:pt idx="3">
                  <c:v>Niedrig</c:v>
                </c:pt>
              </c:strCache>
            </c:strRef>
          </c:cat>
          <c:val>
            <c:numRef>
              <c:f>Analyse!$V$11:$V$14</c:f>
              <c:numCache>
                <c:formatCode>General</c:formatCode>
                <c:ptCount val="4"/>
                <c:pt idx="0">
                  <c:v>2</c:v>
                </c:pt>
                <c:pt idx="1">
                  <c:v>7</c:v>
                </c:pt>
                <c:pt idx="2">
                  <c:v>9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798-4BA4-9E3A-1894A22B5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Auslastung je Verantwortlich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D6CA8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Analyse!$X$11:$X$16</c:f>
              <c:strCache>
                <c:ptCount val="6"/>
                <c:pt idx="0">
                  <c:v>C. Albrecht</c:v>
                </c:pt>
                <c:pt idx="1">
                  <c:v>R. Baumann</c:v>
                </c:pt>
                <c:pt idx="2">
                  <c:v>N. Pfeiffer</c:v>
                </c:pt>
                <c:pt idx="3">
                  <c:v>D. Sommer</c:v>
                </c:pt>
                <c:pt idx="4">
                  <c:v>E. Vogel</c:v>
                </c:pt>
                <c:pt idx="5">
                  <c:v>M. Lindner</c:v>
                </c:pt>
              </c:strCache>
            </c:strRef>
          </c:cat>
          <c:val>
            <c:numRef>
              <c:f>Analyse!$Y$11:$Y$16</c:f>
              <c:numCache>
                <c:formatCode>General</c:formatCode>
                <c:ptCount val="6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3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90-4DDE-9F4B-631AFCF42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396920"/>
        <c:axId val="52036458"/>
      </c:barChart>
      <c:catAx>
        <c:axId val="93396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2036458"/>
        <c:crosses val="autoZero"/>
        <c:auto val="1"/>
        <c:lblAlgn val="ctr"/>
        <c:lblOffset val="100"/>
        <c:noMultiLvlLbl val="0"/>
      </c:catAx>
      <c:valAx>
        <c:axId val="52036458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339692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Terminlage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B23A2E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BF0B-4B7D-AA2A-00D8903FEAE5}"/>
              </c:ext>
            </c:extLst>
          </c:dPt>
          <c:dPt>
            <c:idx val="1"/>
            <c:bubble3D val="0"/>
            <c:spPr>
              <a:solidFill>
                <a:srgbClr val="CC9A2B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BF0B-4B7D-AA2A-00D8903FEAE5}"/>
              </c:ext>
            </c:extLst>
          </c:dPt>
          <c:dPt>
            <c:idx val="2"/>
            <c:bubble3D val="0"/>
            <c:spPr>
              <a:solidFill>
                <a:srgbClr val="3E8E6B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BF0B-4B7D-AA2A-00D8903FEAE5}"/>
              </c:ext>
            </c:extLst>
          </c:dPt>
          <c:dPt>
            <c:idx val="3"/>
            <c:bubble3D val="0"/>
            <c:spPr>
              <a:solidFill>
                <a:srgbClr val="97A6B5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BF0B-4B7D-AA2A-00D8903FEAE5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BF0B-4B7D-AA2A-00D8903FEAE5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BF0B-4B7D-AA2A-00D8903FEAE5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BF0B-4B7D-AA2A-00D8903FEAE5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BF0B-4B7D-AA2A-00D8903FEAE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Analyse!$AA$11:$AA$14</c:f>
              <c:strCache>
                <c:ptCount val="4"/>
                <c:pt idx="0">
                  <c:v>Überfällig</c:v>
                </c:pt>
                <c:pt idx="1">
                  <c:v>Fällig bald</c:v>
                </c:pt>
                <c:pt idx="2">
                  <c:v>Im Plan</c:v>
                </c:pt>
                <c:pt idx="3">
                  <c:v>Abgeschlossen</c:v>
                </c:pt>
              </c:strCache>
            </c:strRef>
          </c:cat>
          <c:val>
            <c:numRef>
              <c:f>Analyse!$AB$11:$AB$14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13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F0B-4B7D-AA2A-00D8903FE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7</xdr:col>
      <xdr:colOff>474120</xdr:colOff>
      <xdr:row>21</xdr:row>
      <xdr:rowOff>89640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9</xdr:row>
      <xdr:rowOff>0</xdr:rowOff>
    </xdr:from>
    <xdr:to>
      <xdr:col>14</xdr:col>
      <xdr:colOff>474480</xdr:colOff>
      <xdr:row>21</xdr:row>
      <xdr:rowOff>89640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24</xdr:row>
      <xdr:rowOff>0</xdr:rowOff>
    </xdr:from>
    <xdr:to>
      <xdr:col>7</xdr:col>
      <xdr:colOff>474120</xdr:colOff>
      <xdr:row>36</xdr:row>
      <xdr:rowOff>161640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0</xdr:colOff>
      <xdr:row>24</xdr:row>
      <xdr:rowOff>0</xdr:rowOff>
    </xdr:from>
    <xdr:to>
      <xdr:col>14</xdr:col>
      <xdr:colOff>474480</xdr:colOff>
      <xdr:row>36</xdr:row>
      <xdr:rowOff>161640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2235"/>
    <pageSetUpPr fitToPage="1"/>
  </sheetPr>
  <dimension ref="A1:AM40"/>
  <sheetViews>
    <sheetView showGridLines="0" tabSelected="1" zoomScaleNormal="100" workbookViewId="0">
      <pane ySplit="8" topLeftCell="A9" activePane="bottomLeft" state="frozen"/>
      <selection pane="bottomLeft" activeCell="C11" sqref="C11"/>
    </sheetView>
  </sheetViews>
  <sheetFormatPr baseColWidth="10" defaultColWidth="8.7109375" defaultRowHeight="15" x14ac:dyDescent="0.25"/>
  <cols>
    <col min="1" max="1" width="2.140625" customWidth="1"/>
    <col min="2" max="2" width="3" bestFit="1" customWidth="1"/>
    <col min="3" max="3" width="25" customWidth="1"/>
    <col min="4" max="4" width="1.85546875" customWidth="1"/>
    <col min="5" max="5" width="1.42578125" customWidth="1"/>
    <col min="6" max="6" width="25" customWidth="1"/>
    <col min="7" max="7" width="1.85546875" customWidth="1"/>
    <col min="8" max="8" width="1.42578125" customWidth="1"/>
    <col min="9" max="9" width="25" customWidth="1"/>
    <col min="10" max="10" width="1.85546875" customWidth="1"/>
    <col min="11" max="11" width="1.42578125" customWidth="1"/>
    <col min="12" max="12" width="25" customWidth="1"/>
    <col min="13" max="13" width="1.85546875" customWidth="1"/>
    <col min="14" max="14" width="1.42578125" customWidth="1"/>
    <col min="15" max="15" width="25" customWidth="1"/>
    <col min="16" max="16" width="2.140625" customWidth="1"/>
    <col min="17" max="39" width="8.7109375" style="17"/>
  </cols>
  <sheetData>
    <row r="1" spans="1:16" ht="43.5" customHeight="1" x14ac:dyDescent="0.25">
      <c r="A1" s="15"/>
      <c r="B1" s="81" t="s">
        <v>0</v>
      </c>
      <c r="C1" s="14" t="s">
        <v>1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3" t="s">
        <v>2</v>
      </c>
      <c r="O1" s="13"/>
      <c r="P1" s="13"/>
    </row>
    <row r="2" spans="1:16" ht="18" customHeight="1" x14ac:dyDescent="0.25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5" customHeight="1" x14ac:dyDescent="0.25">
      <c r="A3" s="17"/>
      <c r="B3" s="11" t="s">
        <v>4</v>
      </c>
      <c r="C3" s="11"/>
      <c r="D3" s="17"/>
      <c r="E3" s="10" t="s">
        <v>5</v>
      </c>
      <c r="F3" s="10"/>
      <c r="G3" s="17"/>
      <c r="H3" s="9" t="s">
        <v>6</v>
      </c>
      <c r="I3" s="9"/>
      <c r="J3" s="17"/>
      <c r="K3" s="8" t="s">
        <v>7</v>
      </c>
      <c r="L3" s="8"/>
      <c r="M3" s="17"/>
      <c r="N3" s="7" t="s">
        <v>8</v>
      </c>
      <c r="O3" s="7"/>
      <c r="P3" s="17"/>
    </row>
    <row r="4" spans="1:16" ht="30" customHeight="1" x14ac:dyDescent="0.25">
      <c r="A4" s="17"/>
      <c r="B4" s="6">
        <f>COUNTA(Aufgabenliste!$B$4:$B$203)</f>
        <v>24</v>
      </c>
      <c r="C4" s="6"/>
      <c r="D4" s="17"/>
      <c r="E4" s="5">
        <f>COUNTIF(Aufgabenliste!$G$4:$G$203,"In Umsetzung")</f>
        <v>6</v>
      </c>
      <c r="F4" s="5"/>
      <c r="G4" s="17"/>
      <c r="H4" s="4">
        <f ca="1">COUNTIF(Aufgabenliste!$L$4:$L$203,"Überfällig")</f>
        <v>3</v>
      </c>
      <c r="I4" s="4"/>
      <c r="J4" s="17"/>
      <c r="K4" s="3">
        <f>IFERROR(SUMPRODUCT((Aufgabenliste!$B$4:$B$203&lt;&gt;"")*(Aufgabenliste!$J$4:$J$203))/COUNTA(Aufgabenliste!$B$4:$B$203),0)</f>
        <v>0.37916666666666665</v>
      </c>
      <c r="L4" s="3"/>
      <c r="M4" s="17"/>
      <c r="N4" s="2" t="str">
        <f ca="1">TEXT(Konfiguration!$C$5,"DD.MM.AAAA")</f>
        <v>11.10.2026</v>
      </c>
      <c r="O4" s="2"/>
      <c r="P4" s="17"/>
    </row>
    <row r="5" spans="1:16" ht="7.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25.5" customHeight="1" x14ac:dyDescent="0.25">
      <c r="A6" s="17"/>
      <c r="B6" s="1" t="str">
        <f>Konfiguration!$B$9</f>
        <v>Eingang</v>
      </c>
      <c r="C6" s="1"/>
      <c r="D6" s="17"/>
      <c r="E6" s="63" t="str">
        <f>Konfiguration!$B$10</f>
        <v>Geplant</v>
      </c>
      <c r="F6" s="63"/>
      <c r="G6" s="17"/>
      <c r="H6" s="64" t="str">
        <f>Konfiguration!$B$11</f>
        <v>In Umsetzung</v>
      </c>
      <c r="I6" s="64"/>
      <c r="J6" s="17"/>
      <c r="K6" s="65" t="str">
        <f>Konfiguration!$B$12</f>
        <v>Review</v>
      </c>
      <c r="L6" s="65"/>
      <c r="M6" s="17"/>
      <c r="N6" s="66" t="str">
        <f>Konfiguration!$B$13</f>
        <v>Abgeschlossen</v>
      </c>
      <c r="O6" s="66"/>
      <c r="P6" s="17"/>
    </row>
    <row r="7" spans="1:16" ht="18" customHeight="1" x14ac:dyDescent="0.25">
      <c r="A7" s="17"/>
      <c r="B7" s="67" t="str">
        <f>COUNTIF(Aufgabenliste!$G$4:$G$203,$B$6)&amp;" Vorgänge"&amp;IF(Konfiguration!$C$9="",""," · WIP "&amp;Konfiguration!$C$9)</f>
        <v>4 Vorgänge · WIP —</v>
      </c>
      <c r="C7" s="67"/>
      <c r="D7" s="17"/>
      <c r="E7" s="68" t="str">
        <f>COUNTIF(Aufgabenliste!$G$4:$G$203,$E$6)&amp;" Vorgänge"&amp;IF(Konfiguration!$C$10="",""," · WIP "&amp;Konfiguration!$C$10)</f>
        <v>7 Vorgänge · WIP 7</v>
      </c>
      <c r="F7" s="68"/>
      <c r="G7" s="17"/>
      <c r="H7" s="69" t="str">
        <f>COUNTIF(Aufgabenliste!$G$4:$G$203,$H$6)&amp;" Vorgänge"&amp;IF(Konfiguration!$C$11="",""," · WIP "&amp;Konfiguration!$C$11)</f>
        <v>6 Vorgänge · WIP 5</v>
      </c>
      <c r="I7" s="69"/>
      <c r="J7" s="17"/>
      <c r="K7" s="70" t="str">
        <f>COUNTIF(Aufgabenliste!$G$4:$G$203,$K$6)&amp;" Vorgänge"&amp;IF(Konfiguration!$C$12="",""," · WIP "&amp;Konfiguration!$C$12)</f>
        <v>3 Vorgänge · WIP 3</v>
      </c>
      <c r="L7" s="70"/>
      <c r="M7" s="17"/>
      <c r="N7" s="71" t="str">
        <f>COUNTIF(Aufgabenliste!$G$4:$G$203,$N$6)&amp;" Vorgänge"&amp;IF(Konfiguration!$C$13="",""," · WIP "&amp;Konfiguration!$C$13)</f>
        <v>4 Vorgänge · WIP —</v>
      </c>
      <c r="O7" s="71"/>
      <c r="P7" s="17"/>
    </row>
    <row r="8" spans="1:16" ht="6" customHeight="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30" customHeight="1" x14ac:dyDescent="0.25">
      <c r="A9" s="17"/>
      <c r="B9" s="17"/>
      <c r="C9" s="18" t="str">
        <f>IFERROR(INDEX(Aufgabenliste!$B$4:$B$203,MATCH($B$6&amp;"#"&amp;1,Aufgabenliste!$N$4:$N$203,0)),"")</f>
        <v>Lieferantenbewertung durchführen</v>
      </c>
      <c r="D9" s="17"/>
      <c r="E9" s="17"/>
      <c r="F9" s="18" t="str">
        <f>IFERROR(INDEX(Aufgabenliste!$B$4:$B$203,MATCH($E$6&amp;"#"&amp;1,Aufgabenliste!$N$4:$N$203,0)),"")</f>
        <v>Jahresziele konsolidieren</v>
      </c>
      <c r="G9" s="17"/>
      <c r="H9" s="17"/>
      <c r="I9" s="18" t="str">
        <f>IFERROR(INDEX(Aufgabenliste!$B$4:$B$203,MATCH($H$6&amp;"#"&amp;1,Aufgabenliste!$N$4:$N$203,0)),"")</f>
        <v>Monatsabschluss erstellen</v>
      </c>
      <c r="J9" s="17"/>
      <c r="K9" s="17"/>
      <c r="L9" s="18" t="str">
        <f>IFERROR(INDEX(Aufgabenliste!$B$4:$B$203,MATCH($K$6&amp;"#"&amp;1,Aufgabenliste!$N$4:$N$203,0)),"")</f>
        <v>Kundenzufriedenheit messen</v>
      </c>
      <c r="M9" s="17"/>
      <c r="N9" s="17"/>
      <c r="O9" s="18" t="str">
        <f>IFERROR(INDEX(Aufgabenliste!$B$4:$B$203,MATCH($N$6&amp;"#"&amp;1,Aufgabenliste!$N$4:$N$203,0)),"")</f>
        <v>Vertragsvorlagen vereinheitlichen</v>
      </c>
      <c r="P9" s="17"/>
    </row>
    <row r="10" spans="1:16" ht="15" customHeight="1" x14ac:dyDescent="0.25">
      <c r="A10" s="17"/>
      <c r="B10" s="17"/>
      <c r="C10" s="19" t="str">
        <f>IFERROR(INDEX(Aufgabenliste!$A$4:$A$203,MATCH($B$6&amp;"#"&amp;1,Aufgabenliste!$N$4:$N$203,0))&amp;"   ·   "&amp;INDEX(Aufgabenliste!$E$4:$E$203,MATCH($B$6&amp;"#"&amp;1,Aufgabenliste!$N$4:$N$203,0))&amp;"   ·   "&amp;INDEX(Aufgabenliste!$F$4:$F$203,MATCH($B$6&amp;"#"&amp;1,Aufgabenliste!$N$4:$N$203,0)),"")</f>
        <v>VG-04   ·   D. Sommer   ·   Niedrig</v>
      </c>
      <c r="D10" s="17"/>
      <c r="E10" s="17"/>
      <c r="F10" s="19" t="str">
        <f>IFERROR(INDEX(Aufgabenliste!$A$4:$A$203,MATCH($E$6&amp;"#"&amp;1,Aufgabenliste!$N$4:$N$203,0))&amp;"   ·   "&amp;INDEX(Aufgabenliste!$E$4:$E$203,MATCH($E$6&amp;"#"&amp;1,Aufgabenliste!$N$4:$N$203,0))&amp;"   ·   "&amp;INDEX(Aufgabenliste!$F$4:$F$203,MATCH($E$6&amp;"#"&amp;1,Aufgabenliste!$N$4:$N$203,0)),"")</f>
        <v>VG-01   ·   C. Albrecht   ·   Hoch</v>
      </c>
      <c r="G10" s="17"/>
      <c r="H10" s="17"/>
      <c r="I10" s="19" t="str">
        <f>IFERROR(INDEX(Aufgabenliste!$A$4:$A$203,MATCH($H$6&amp;"#"&amp;1,Aufgabenliste!$N$4:$N$203,0))&amp;"   ·   "&amp;INDEX(Aufgabenliste!$E$4:$E$203,MATCH($H$6&amp;"#"&amp;1,Aufgabenliste!$N$4:$N$203,0))&amp;"   ·   "&amp;INDEX(Aufgabenliste!$F$4:$F$203,MATCH($H$6&amp;"#"&amp;1,Aufgabenliste!$N$4:$N$203,0)),"")</f>
        <v>VG-02   ·   R. Baumann   ·   Kritisch</v>
      </c>
      <c r="J10" s="17"/>
      <c r="K10" s="17"/>
      <c r="L10" s="19" t="str">
        <f>IFERROR(INDEX(Aufgabenliste!$A$4:$A$203,MATCH($K$6&amp;"#"&amp;1,Aufgabenliste!$N$4:$N$203,0))&amp;"   ·   "&amp;INDEX(Aufgabenliste!$E$4:$E$203,MATCH($K$6&amp;"#"&amp;1,Aufgabenliste!$N$4:$N$203,0))&amp;"   ·   "&amp;INDEX(Aufgabenliste!$F$4:$F$203,MATCH($K$6&amp;"#"&amp;1,Aufgabenliste!$N$4:$N$203,0)),"")</f>
        <v>VG-06   ·   M. Lindner   ·   Mittel</v>
      </c>
      <c r="M10" s="17"/>
      <c r="N10" s="17"/>
      <c r="O10" s="19" t="str">
        <f>IFERROR(INDEX(Aufgabenliste!$A$4:$A$203,MATCH($N$6&amp;"#"&amp;1,Aufgabenliste!$N$4:$N$203,0))&amp;"   ·   "&amp;INDEX(Aufgabenliste!$E$4:$E$203,MATCH($N$6&amp;"#"&amp;1,Aufgabenliste!$N$4:$N$203,0))&amp;"   ·   "&amp;INDEX(Aufgabenliste!$F$4:$F$203,MATCH($N$6&amp;"#"&amp;1,Aufgabenliste!$N$4:$N$203,0)),"")</f>
        <v>VG-13   ·   C. Albrecht   ·   Mittel</v>
      </c>
      <c r="P10" s="17"/>
    </row>
    <row r="11" spans="1:16" ht="15" customHeight="1" x14ac:dyDescent="0.25">
      <c r="A11" s="17"/>
      <c r="B11" s="17"/>
      <c r="C11" s="19" t="str">
        <f>IFERROR("Fällig "&amp;TEXT(INDEX(Aufgabenliste!$I$4:$I$203,MATCH($B$6&amp;"#"&amp;1,Aufgabenliste!$N$4:$N$203,0)),"DD.MM.YYYY")&amp;"   ·   "&amp;TEXT(INDEX(Aufgabenliste!$J$4:$J$203,MATCH($B$6&amp;"#"&amp;1,Aufgabenliste!$N$4:$N$203,0)),"0 %"),"")</f>
        <v>Fällig 13.11.YYYY   ·   0 %</v>
      </c>
      <c r="D11" s="17"/>
      <c r="E11" s="17"/>
      <c r="F11" s="19" t="str">
        <f>IFERROR("Fällig "&amp;TEXT(INDEX(Aufgabenliste!$I$4:$I$203,MATCH($E$6&amp;"#"&amp;1,Aufgabenliste!$N$4:$N$203,0)),"DD.MM.YYYY")&amp;"   ·   "&amp;TEXT(INDEX(Aufgabenliste!$J$4:$J$203,MATCH($E$6&amp;"#"&amp;1,Aufgabenliste!$N$4:$N$203,0)),"0 %"),"")</f>
        <v>Fällig 23.10.YYYY   ·   0 %</v>
      </c>
      <c r="G11" s="17"/>
      <c r="H11" s="17"/>
      <c r="I11" s="19" t="str">
        <f>IFERROR("Fällig "&amp;TEXT(INDEX(Aufgabenliste!$I$4:$I$203,MATCH($H$6&amp;"#"&amp;1,Aufgabenliste!$N$4:$N$203,0)),"DD.MM.YYYY")&amp;"   ·   "&amp;TEXT(INDEX(Aufgabenliste!$J$4:$J$203,MATCH($H$6&amp;"#"&amp;1,Aufgabenliste!$N$4:$N$203,0)),"0 %"),"")</f>
        <v>Fällig 09.10.YYYY   ·   55 %</v>
      </c>
      <c r="J11" s="17"/>
      <c r="K11" s="17"/>
      <c r="L11" s="19" t="str">
        <f>IFERROR("Fällig "&amp;TEXT(INDEX(Aufgabenliste!$I$4:$I$203,MATCH($K$6&amp;"#"&amp;1,Aufgabenliste!$N$4:$N$203,0)),"DD.MM.YYYY")&amp;"   ·   "&amp;TEXT(INDEX(Aufgabenliste!$J$4:$J$203,MATCH($K$6&amp;"#"&amp;1,Aufgabenliste!$N$4:$N$203,0)),"0 %"),"")</f>
        <v>Fällig 08.10.YYYY   ·   80 %</v>
      </c>
      <c r="M11" s="17"/>
      <c r="N11" s="17"/>
      <c r="O11" s="19" t="str">
        <f>IFERROR("Fällig "&amp;TEXT(INDEX(Aufgabenliste!$I$4:$I$203,MATCH($N$6&amp;"#"&amp;1,Aufgabenliste!$N$4:$N$203,0)),"DD.MM.YYYY")&amp;"   ·   "&amp;TEXT(INDEX(Aufgabenliste!$J$4:$J$203,MATCH($N$6&amp;"#"&amp;1,Aufgabenliste!$N$4:$N$203,0)),"0 %"),"")</f>
        <v>Fällig 08.09.YYYY   ·   100 %</v>
      </c>
      <c r="P11" s="17"/>
    </row>
    <row r="12" spans="1:16" ht="6.75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30" customHeight="1" x14ac:dyDescent="0.25">
      <c r="A13" s="17"/>
      <c r="B13" s="17"/>
      <c r="C13" s="18" t="str">
        <f>IFERROR(INDEX(Aufgabenliste!$B$4:$B$203,MATCH($B$6&amp;"#"&amp;2,Aufgabenliste!$N$4:$N$203,0)),"")</f>
        <v>Risikoanalyse vorbereiten</v>
      </c>
      <c r="D13" s="17"/>
      <c r="E13" s="17"/>
      <c r="F13" s="18" t="str">
        <f>IFERROR(INDEX(Aufgabenliste!$B$4:$B$203,MATCH($E$6&amp;"#"&amp;2,Aufgabenliste!$N$4:$N$203,0)),"")</f>
        <v>Produkt-Roadmap abstimmen</v>
      </c>
      <c r="G13" s="17"/>
      <c r="H13" s="17"/>
      <c r="I13" s="18" t="str">
        <f>IFERROR(INDEX(Aufgabenliste!$B$4:$B$203,MATCH($H$6&amp;"#"&amp;2,Aufgabenliste!$N$4:$N$203,0)),"")</f>
        <v>Prozesslandkarte aktualisieren</v>
      </c>
      <c r="J13" s="17"/>
      <c r="K13" s="17"/>
      <c r="L13" s="18" t="str">
        <f>IFERROR(INDEX(Aufgabenliste!$B$4:$B$203,MATCH($K$6&amp;"#"&amp;2,Aufgabenliste!$N$4:$N$203,0)),"")</f>
        <v>Compliance-Check durchführen</v>
      </c>
      <c r="M13" s="17"/>
      <c r="N13" s="17"/>
      <c r="O13" s="18" t="str">
        <f>IFERROR(INDEX(Aufgabenliste!$B$4:$B$203,MATCH($N$6&amp;"#"&amp;2,Aufgabenliste!$N$4:$N$203,0)),"")</f>
        <v>Protokolle archivieren</v>
      </c>
      <c r="P13" s="17"/>
    </row>
    <row r="14" spans="1:16" ht="15" customHeight="1" x14ac:dyDescent="0.25">
      <c r="A14" s="17"/>
      <c r="B14" s="17"/>
      <c r="C14" s="19" t="str">
        <f>IFERROR(INDEX(Aufgabenliste!$A$4:$A$203,MATCH($B$6&amp;"#"&amp;2,Aufgabenliste!$N$4:$N$203,0))&amp;"   ·   "&amp;INDEX(Aufgabenliste!$E$4:$E$203,MATCH($B$6&amp;"#"&amp;2,Aufgabenliste!$N$4:$N$203,0))&amp;"   ·   "&amp;INDEX(Aufgabenliste!$F$4:$F$203,MATCH($B$6&amp;"#"&amp;2,Aufgabenliste!$N$4:$N$203,0)),"")</f>
        <v>VG-07   ·   C. Albrecht   ·   Hoch</v>
      </c>
      <c r="D14" s="17"/>
      <c r="E14" s="17"/>
      <c r="F14" s="19" t="str">
        <f>IFERROR(INDEX(Aufgabenliste!$A$4:$A$203,MATCH($E$6&amp;"#"&amp;2,Aufgabenliste!$N$4:$N$203,0))&amp;"   ·   "&amp;INDEX(Aufgabenliste!$E$4:$E$203,MATCH($E$6&amp;"#"&amp;2,Aufgabenliste!$N$4:$N$203,0))&amp;"   ·   "&amp;INDEX(Aufgabenliste!$F$4:$F$203,MATCH($E$6&amp;"#"&amp;2,Aufgabenliste!$N$4:$N$203,0)),"")</f>
        <v>VG-05   ·   E. Vogel   ·   Hoch</v>
      </c>
      <c r="G14" s="17"/>
      <c r="H14" s="17"/>
      <c r="I14" s="19" t="str">
        <f>IFERROR(INDEX(Aufgabenliste!$A$4:$A$203,MATCH($H$6&amp;"#"&amp;2,Aufgabenliste!$N$4:$N$203,0))&amp;"   ·   "&amp;INDEX(Aufgabenliste!$E$4:$E$203,MATCH($H$6&amp;"#"&amp;2,Aufgabenliste!$N$4:$N$203,0))&amp;"   ·   "&amp;INDEX(Aufgabenliste!$F$4:$F$203,MATCH($H$6&amp;"#"&amp;2,Aufgabenliste!$N$4:$N$203,0)),"")</f>
        <v>VG-03   ·   N. Pfeiffer   ·   Mittel</v>
      </c>
      <c r="J14" s="17"/>
      <c r="K14" s="17"/>
      <c r="L14" s="19" t="str">
        <f>IFERROR(INDEX(Aufgabenliste!$A$4:$A$203,MATCH($K$6&amp;"#"&amp;2,Aufgabenliste!$N$4:$N$203,0))&amp;"   ·   "&amp;INDEX(Aufgabenliste!$E$4:$E$203,MATCH($K$6&amp;"#"&amp;2,Aufgabenliste!$N$4:$N$203,0))&amp;"   ·   "&amp;INDEX(Aufgabenliste!$F$4:$F$203,MATCH($K$6&amp;"#"&amp;2,Aufgabenliste!$N$4:$N$203,0)),"")</f>
        <v>VG-12   ·   D. Sommer   ·   Hoch</v>
      </c>
      <c r="M14" s="17"/>
      <c r="N14" s="17"/>
      <c r="O14" s="19" t="str">
        <f>IFERROR(INDEX(Aufgabenliste!$A$4:$A$203,MATCH($N$6&amp;"#"&amp;2,Aufgabenliste!$N$4:$N$203,0))&amp;"   ·   "&amp;INDEX(Aufgabenliste!$E$4:$E$203,MATCH($N$6&amp;"#"&amp;2,Aufgabenliste!$N$4:$N$203,0))&amp;"   ·   "&amp;INDEX(Aufgabenliste!$F$4:$F$203,MATCH($N$6&amp;"#"&amp;2,Aufgabenliste!$N$4:$N$203,0)),"")</f>
        <v>VG-19   ·   C. Albrecht   ·   Niedrig</v>
      </c>
      <c r="P14" s="17"/>
    </row>
    <row r="15" spans="1:16" ht="15" customHeight="1" x14ac:dyDescent="0.25">
      <c r="A15" s="17"/>
      <c r="B15" s="17"/>
      <c r="C15" s="19" t="str">
        <f>IFERROR("Fällig "&amp;TEXT(INDEX(Aufgabenliste!$I$4:$I$203,MATCH($B$6&amp;"#"&amp;2,Aufgabenliste!$N$4:$N$203,0)),"DD.MM.YYYY")&amp;"   ·   "&amp;TEXT(INDEX(Aufgabenliste!$J$4:$J$203,MATCH($B$6&amp;"#"&amp;2,Aufgabenliste!$N$4:$N$203,0)),"0 %"),"")</f>
        <v>Fällig 18.11.YYYY   ·   0 %</v>
      </c>
      <c r="D15" s="17"/>
      <c r="E15" s="17"/>
      <c r="F15" s="19" t="str">
        <f>IFERROR("Fällig "&amp;TEXT(INDEX(Aufgabenliste!$I$4:$I$203,MATCH($E$6&amp;"#"&amp;2,Aufgabenliste!$N$4:$N$203,0)),"DD.MM.YYYY")&amp;"   ·   "&amp;TEXT(INDEX(Aufgabenliste!$J$4:$J$203,MATCH($E$6&amp;"#"&amp;2,Aufgabenliste!$N$4:$N$203,0)),"0 %"),"")</f>
        <v>Fällig 30.10.YYYY   ·   0 %</v>
      </c>
      <c r="G15" s="17"/>
      <c r="H15" s="17"/>
      <c r="I15" s="19" t="str">
        <f>IFERROR("Fällig "&amp;TEXT(INDEX(Aufgabenliste!$I$4:$I$203,MATCH($H$6&amp;"#"&amp;2,Aufgabenliste!$N$4:$N$203,0)),"DD.MM.YYYY")&amp;"   ·   "&amp;TEXT(INDEX(Aufgabenliste!$J$4:$J$203,MATCH($H$6&amp;"#"&amp;2,Aufgabenliste!$N$4:$N$203,0)),"0 %"),"")</f>
        <v>Fällig 26.10.YYYY   ·   35 %</v>
      </c>
      <c r="J15" s="17"/>
      <c r="K15" s="17"/>
      <c r="L15" s="19" t="str">
        <f>IFERROR("Fällig "&amp;TEXT(INDEX(Aufgabenliste!$I$4:$I$203,MATCH($K$6&amp;"#"&amp;2,Aufgabenliste!$N$4:$N$203,0)),"DD.MM.YYYY")&amp;"   ·   "&amp;TEXT(INDEX(Aufgabenliste!$J$4:$J$203,MATCH($K$6&amp;"#"&amp;2,Aufgabenliste!$N$4:$N$203,0)),"0 %"),"")</f>
        <v>Fällig 13.10.YYYY   ·   70 %</v>
      </c>
      <c r="M15" s="17"/>
      <c r="N15" s="17"/>
      <c r="O15" s="19" t="str">
        <f>IFERROR("Fällig "&amp;TEXT(INDEX(Aufgabenliste!$I$4:$I$203,MATCH($N$6&amp;"#"&amp;2,Aufgabenliste!$N$4:$N$203,0)),"DD.MM.YYYY")&amp;"   ·   "&amp;TEXT(INDEX(Aufgabenliste!$J$4:$J$203,MATCH($N$6&amp;"#"&amp;2,Aufgabenliste!$N$4:$N$203,0)),"0 %"),"")</f>
        <v>Fällig 24.09.YYYY   ·   100 %</v>
      </c>
      <c r="P15" s="17"/>
    </row>
    <row r="16" spans="1:16" ht="6.75" customHeight="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30" customHeight="1" x14ac:dyDescent="0.25">
      <c r="A17" s="17"/>
      <c r="B17" s="17"/>
      <c r="C17" s="18" t="str">
        <f>IFERROR(INDEX(Aufgabenliste!$B$4:$B$203,MATCH($B$6&amp;"#"&amp;3,Aufgabenliste!$N$4:$N$203,0)),"")</f>
        <v>Reporting automatisieren</v>
      </c>
      <c r="D17" s="17"/>
      <c r="E17" s="17"/>
      <c r="F17" s="18" t="str">
        <f>IFERROR(INDEX(Aufgabenliste!$B$4:$B$203,MATCH($E$6&amp;"#"&amp;3,Aufgabenliste!$N$4:$N$203,0)),"")</f>
        <v>Liquiditätsplan fortschreiben</v>
      </c>
      <c r="G17" s="17"/>
      <c r="H17" s="17"/>
      <c r="I17" s="18" t="str">
        <f>IFERROR(INDEX(Aufgabenliste!$B$4:$B$203,MATCH($H$6&amp;"#"&amp;3,Aufgabenliste!$N$4:$N$203,0)),"")</f>
        <v>Stammdaten konsolidieren</v>
      </c>
      <c r="J17" s="17"/>
      <c r="K17" s="17"/>
      <c r="L17" s="18" t="str">
        <f>IFERROR(INDEX(Aufgabenliste!$B$4:$B$203,MATCH($K$6&amp;"#"&amp;3,Aufgabenliste!$N$4:$N$203,0)),"")</f>
        <v>Kampagnen-Review erstellen</v>
      </c>
      <c r="M17" s="17"/>
      <c r="N17" s="17"/>
      <c r="O17" s="18" t="str">
        <f>IFERROR(INDEX(Aufgabenliste!$B$4:$B$203,MATCH($N$6&amp;"#"&amp;3,Aufgabenliste!$N$4:$N$203,0)),"")</f>
        <v>Weiterbildung freigeben</v>
      </c>
      <c r="P17" s="17"/>
    </row>
    <row r="18" spans="1:16" ht="15" customHeight="1" x14ac:dyDescent="0.25">
      <c r="A18" s="17"/>
      <c r="B18" s="17"/>
      <c r="C18" s="19" t="str">
        <f>IFERROR(INDEX(Aufgabenliste!$A$4:$A$203,MATCH($B$6&amp;"#"&amp;3,Aufgabenliste!$N$4:$N$203,0))&amp;"   ·   "&amp;INDEX(Aufgabenliste!$E$4:$E$203,MATCH($B$6&amp;"#"&amp;3,Aufgabenliste!$N$4:$N$203,0))&amp;"   ·   "&amp;INDEX(Aufgabenliste!$F$4:$F$203,MATCH($B$6&amp;"#"&amp;3,Aufgabenliste!$N$4:$N$203,0)),"")</f>
        <v>VG-14   ·   R. Baumann   ·   Niedrig</v>
      </c>
      <c r="D18" s="17"/>
      <c r="E18" s="17"/>
      <c r="F18" s="19" t="str">
        <f>IFERROR(INDEX(Aufgabenliste!$A$4:$A$203,MATCH($E$6&amp;"#"&amp;3,Aufgabenliste!$N$4:$N$203,0))&amp;"   ·   "&amp;INDEX(Aufgabenliste!$E$4:$E$203,MATCH($E$6&amp;"#"&amp;3,Aufgabenliste!$N$4:$N$203,0))&amp;"   ·   "&amp;INDEX(Aufgabenliste!$F$4:$F$203,MATCH($E$6&amp;"#"&amp;3,Aufgabenliste!$N$4:$N$203,0)),"")</f>
        <v>VG-08   ·   R. Baumann   ·   Kritisch</v>
      </c>
      <c r="G18" s="17"/>
      <c r="H18" s="17"/>
      <c r="I18" s="19" t="str">
        <f>IFERROR(INDEX(Aufgabenliste!$A$4:$A$203,MATCH($H$6&amp;"#"&amp;3,Aufgabenliste!$N$4:$N$203,0))&amp;"   ·   "&amp;INDEX(Aufgabenliste!$E$4:$E$203,MATCH($H$6&amp;"#"&amp;3,Aufgabenliste!$N$4:$N$203,0))&amp;"   ·   "&amp;INDEX(Aufgabenliste!$F$4:$F$203,MATCH($H$6&amp;"#"&amp;3,Aufgabenliste!$N$4:$N$203,0)),"")</f>
        <v>VG-09   ·   N. Pfeiffer   ·   Niedrig</v>
      </c>
      <c r="J18" s="17"/>
      <c r="K18" s="17"/>
      <c r="L18" s="19" t="str">
        <f>IFERROR(INDEX(Aufgabenliste!$A$4:$A$203,MATCH($K$6&amp;"#"&amp;3,Aufgabenliste!$N$4:$N$203,0))&amp;"   ·   "&amp;INDEX(Aufgabenliste!$E$4:$E$203,MATCH($K$6&amp;"#"&amp;3,Aufgabenliste!$N$4:$N$203,0))&amp;"   ·   "&amp;INDEX(Aufgabenliste!$F$4:$F$203,MATCH($K$6&amp;"#"&amp;3,Aufgabenliste!$N$4:$N$203,0)),"")</f>
        <v>VG-20   ·   N. Pfeiffer   ·   Hoch</v>
      </c>
      <c r="M18" s="17"/>
      <c r="N18" s="17"/>
      <c r="O18" s="19" t="str">
        <f>IFERROR(INDEX(Aufgabenliste!$A$4:$A$203,MATCH($N$6&amp;"#"&amp;3,Aufgabenliste!$N$4:$N$203,0))&amp;"   ·   "&amp;INDEX(Aufgabenliste!$E$4:$E$203,MATCH($N$6&amp;"#"&amp;3,Aufgabenliste!$N$4:$N$203,0))&amp;"   ·   "&amp;INDEX(Aufgabenliste!$F$4:$F$203,MATCH($N$6&amp;"#"&amp;3,Aufgabenliste!$N$4:$N$203,0)),"")</f>
        <v>VG-22   ·   M. Lindner   ·   Mittel</v>
      </c>
      <c r="P18" s="17"/>
    </row>
    <row r="19" spans="1:16" ht="15" customHeight="1" x14ac:dyDescent="0.25">
      <c r="A19" s="17"/>
      <c r="B19" s="17"/>
      <c r="C19" s="19" t="str">
        <f>IFERROR("Fällig "&amp;TEXT(INDEX(Aufgabenliste!$I$4:$I$203,MATCH($B$6&amp;"#"&amp;3,Aufgabenliste!$N$4:$N$203,0)),"DD.MM.YYYY")&amp;"   ·   "&amp;TEXT(INDEX(Aufgabenliste!$J$4:$J$203,MATCH($B$6&amp;"#"&amp;3,Aufgabenliste!$N$4:$N$203,0)),"0 %"),"")</f>
        <v>Fällig 02.12.YYYY   ·   0 %</v>
      </c>
      <c r="D19" s="17"/>
      <c r="E19" s="17"/>
      <c r="F19" s="19" t="str">
        <f>IFERROR("Fällig "&amp;TEXT(INDEX(Aufgabenliste!$I$4:$I$203,MATCH($E$6&amp;"#"&amp;3,Aufgabenliste!$N$4:$N$203,0)),"DD.MM.YYYY")&amp;"   ·   "&amp;TEXT(INDEX(Aufgabenliste!$J$4:$J$203,MATCH($E$6&amp;"#"&amp;3,Aufgabenliste!$N$4:$N$203,0)),"0 %"),"")</f>
        <v>Fällig 07.10.YYYY   ·   10 %</v>
      </c>
      <c r="G19" s="17"/>
      <c r="H19" s="17"/>
      <c r="I19" s="19" t="str">
        <f>IFERROR("Fällig "&amp;TEXT(INDEX(Aufgabenliste!$I$4:$I$203,MATCH($H$6&amp;"#"&amp;3,Aufgabenliste!$N$4:$N$203,0)),"DD.MM.YYYY")&amp;"   ·   "&amp;TEXT(INDEX(Aufgabenliste!$J$4:$J$203,MATCH($H$6&amp;"#"&amp;3,Aufgabenliste!$N$4:$N$203,0)),"0 %"),"")</f>
        <v>Fällig 02.11.YYYY   ·   40 %</v>
      </c>
      <c r="J19" s="17"/>
      <c r="K19" s="17"/>
      <c r="L19" s="19" t="str">
        <f>IFERROR("Fällig "&amp;TEXT(INDEX(Aufgabenliste!$I$4:$I$203,MATCH($K$6&amp;"#"&amp;3,Aufgabenliste!$N$4:$N$203,0)),"DD.MM.YYYY")&amp;"   ·   "&amp;TEXT(INDEX(Aufgabenliste!$J$4:$J$203,MATCH($K$6&amp;"#"&amp;3,Aufgabenliste!$N$4:$N$203,0)),"0 %"),"")</f>
        <v>Fällig 13.10.YYYY   ·   85 %</v>
      </c>
      <c r="M19" s="17"/>
      <c r="N19" s="17"/>
      <c r="O19" s="19" t="str">
        <f>IFERROR("Fällig "&amp;TEXT(INDEX(Aufgabenliste!$I$4:$I$203,MATCH($N$6&amp;"#"&amp;3,Aufgabenliste!$N$4:$N$203,0)),"DD.MM.YYYY")&amp;"   ·   "&amp;TEXT(INDEX(Aufgabenliste!$J$4:$J$203,MATCH($N$6&amp;"#"&amp;3,Aufgabenliste!$N$4:$N$203,0)),"0 %"),"")</f>
        <v>Fällig 05.10.YYYY   ·   100 %</v>
      </c>
      <c r="P19" s="17"/>
    </row>
    <row r="20" spans="1:16" ht="6.75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30" customHeight="1" x14ac:dyDescent="0.25">
      <c r="A21" s="17"/>
      <c r="B21" s="17"/>
      <c r="C21" s="18" t="str">
        <f>IFERROR(INDEX(Aufgabenliste!$B$4:$B$203,MATCH($B$6&amp;"#"&amp;4,Aufgabenliste!$N$4:$N$203,0)),"")</f>
        <v>Recruiting-Prozess verschlanken</v>
      </c>
      <c r="D21" s="17"/>
      <c r="E21" s="17"/>
      <c r="F21" s="18" t="str">
        <f>IFERROR(INDEX(Aufgabenliste!$B$4:$B$203,MATCH($E$6&amp;"#"&amp;4,Aufgabenliste!$N$4:$N$203,0)),"")</f>
        <v>Redaktionsplan erstellen</v>
      </c>
      <c r="G21" s="17"/>
      <c r="H21" s="17"/>
      <c r="I21" s="18" t="str">
        <f>IFERROR(INDEX(Aufgabenliste!$B$4:$B$203,MATCH($H$6&amp;"#"&amp;4,Aufgabenliste!$N$4:$N$203,0)),"")</f>
        <v>Katalog überarbeiten</v>
      </c>
      <c r="J21" s="17"/>
      <c r="K21" s="17"/>
      <c r="L21" s="18" t="str">
        <f>IFERROR(INDEX(Aufgabenliste!$B$4:$B$203,MATCH($K$6&amp;"#"&amp;4,Aufgabenliste!$N$4:$N$203,0)),"")</f>
        <v/>
      </c>
      <c r="M21" s="17"/>
      <c r="N21" s="17"/>
      <c r="O21" s="18" t="str">
        <f>IFERROR(INDEX(Aufgabenliste!$B$4:$B$203,MATCH($N$6&amp;"#"&amp;4,Aufgabenliste!$N$4:$N$203,0)),"")</f>
        <v>Onboarding-Pfad gestalten</v>
      </c>
      <c r="P21" s="17"/>
    </row>
    <row r="22" spans="1:16" ht="15" customHeight="1" x14ac:dyDescent="0.25">
      <c r="A22" s="17"/>
      <c r="B22" s="17"/>
      <c r="C22" s="19" t="str">
        <f>IFERROR(INDEX(Aufgabenliste!$A$4:$A$203,MATCH($B$6&amp;"#"&amp;4,Aufgabenliste!$N$4:$N$203,0))&amp;"   ·   "&amp;INDEX(Aufgabenliste!$E$4:$E$203,MATCH($B$6&amp;"#"&amp;4,Aufgabenliste!$N$4:$N$203,0))&amp;"   ·   "&amp;INDEX(Aufgabenliste!$F$4:$F$203,MATCH($B$6&amp;"#"&amp;4,Aufgabenliste!$N$4:$N$203,0)),"")</f>
        <v>VG-16   ·   M. Lindner   ·   Hoch</v>
      </c>
      <c r="D22" s="17"/>
      <c r="E22" s="17"/>
      <c r="F22" s="19" t="str">
        <f>IFERROR(INDEX(Aufgabenliste!$A$4:$A$203,MATCH($E$6&amp;"#"&amp;4,Aufgabenliste!$N$4:$N$203,0))&amp;"   ·   "&amp;INDEX(Aufgabenliste!$E$4:$E$203,MATCH($E$6&amp;"#"&amp;4,Aufgabenliste!$N$4:$N$203,0))&amp;"   ·   "&amp;INDEX(Aufgabenliste!$F$4:$F$203,MATCH($E$6&amp;"#"&amp;4,Aufgabenliste!$N$4:$N$203,0)),"")</f>
        <v>VG-10   ·   E. Vogel   ·   Niedrig</v>
      </c>
      <c r="G22" s="17"/>
      <c r="H22" s="17"/>
      <c r="I22" s="19" t="str">
        <f>IFERROR(INDEX(Aufgabenliste!$A$4:$A$203,MATCH($H$6&amp;"#"&amp;4,Aufgabenliste!$N$4:$N$203,0))&amp;"   ·   "&amp;INDEX(Aufgabenliste!$E$4:$E$203,MATCH($H$6&amp;"#"&amp;4,Aufgabenliste!$N$4:$N$203,0))&amp;"   ·   "&amp;INDEX(Aufgabenliste!$F$4:$F$203,MATCH($H$6&amp;"#"&amp;4,Aufgabenliste!$N$4:$N$203,0)),"")</f>
        <v>VG-15   ·   N. Pfeiffer   ·   Mittel</v>
      </c>
      <c r="J22" s="17"/>
      <c r="K22" s="17"/>
      <c r="L22" s="19" t="str">
        <f>IFERROR(INDEX(Aufgabenliste!$A$4:$A$203,MATCH($K$6&amp;"#"&amp;4,Aufgabenliste!$N$4:$N$203,0))&amp;"   ·   "&amp;INDEX(Aufgabenliste!$E$4:$E$203,MATCH($K$6&amp;"#"&amp;4,Aufgabenliste!$N$4:$N$203,0))&amp;"   ·   "&amp;INDEX(Aufgabenliste!$F$4:$F$203,MATCH($K$6&amp;"#"&amp;4,Aufgabenliste!$N$4:$N$203,0)),"")</f>
        <v/>
      </c>
      <c r="M22" s="17"/>
      <c r="N22" s="17"/>
      <c r="O22" s="19" t="str">
        <f>IFERROR(INDEX(Aufgabenliste!$A$4:$A$203,MATCH($N$6&amp;"#"&amp;4,Aufgabenliste!$N$4:$N$203,0))&amp;"   ·   "&amp;INDEX(Aufgabenliste!$E$4:$E$203,MATCH($N$6&amp;"#"&amp;4,Aufgabenliste!$N$4:$N$203,0))&amp;"   ·   "&amp;INDEX(Aufgabenliste!$F$4:$F$203,MATCH($N$6&amp;"#"&amp;4,Aufgabenliste!$N$4:$N$203,0)),"")</f>
        <v>VG-24   ·   D. Sommer   ·   Mittel</v>
      </c>
      <c r="P22" s="17"/>
    </row>
    <row r="23" spans="1:16" ht="15" customHeight="1" x14ac:dyDescent="0.25">
      <c r="A23" s="17"/>
      <c r="B23" s="17"/>
      <c r="C23" s="19" t="str">
        <f>IFERROR("Fällig "&amp;TEXT(INDEX(Aufgabenliste!$I$4:$I$203,MATCH($B$6&amp;"#"&amp;4,Aufgabenliste!$N$4:$N$203,0)),"DD.MM.YYYY")&amp;"   ·   "&amp;TEXT(INDEX(Aufgabenliste!$J$4:$J$203,MATCH($B$6&amp;"#"&amp;4,Aufgabenliste!$N$4:$N$203,0)),"0 %"),"")</f>
        <v>Fällig 20.11.YYYY   ·   0 %</v>
      </c>
      <c r="D23" s="17"/>
      <c r="E23" s="17"/>
      <c r="F23" s="19" t="str">
        <f>IFERROR("Fällig "&amp;TEXT(INDEX(Aufgabenliste!$I$4:$I$203,MATCH($E$6&amp;"#"&amp;4,Aufgabenliste!$N$4:$N$203,0)),"DD.MM.YYYY")&amp;"   ·   "&amp;TEXT(INDEX(Aufgabenliste!$J$4:$J$203,MATCH($E$6&amp;"#"&amp;4,Aufgabenliste!$N$4:$N$203,0)),"0 %"),"")</f>
        <v>Fällig 28.10.YYYY   ·   0 %</v>
      </c>
      <c r="G23" s="17"/>
      <c r="H23" s="17"/>
      <c r="I23" s="19" t="str">
        <f>IFERROR("Fällig "&amp;TEXT(INDEX(Aufgabenliste!$I$4:$I$203,MATCH($H$6&amp;"#"&amp;4,Aufgabenliste!$N$4:$N$203,0)),"DD.MM.YYYY")&amp;"   ·   "&amp;TEXT(INDEX(Aufgabenliste!$J$4:$J$203,MATCH($H$6&amp;"#"&amp;4,Aufgabenliste!$N$4:$N$203,0)),"0 %"),"")</f>
        <v>Fällig 21.10.YYYY   ·   50 %</v>
      </c>
      <c r="J23" s="17"/>
      <c r="K23" s="17"/>
      <c r="L23" s="19" t="str">
        <f>IFERROR("Fällig "&amp;TEXT(INDEX(Aufgabenliste!$I$4:$I$203,MATCH($K$6&amp;"#"&amp;4,Aufgabenliste!$N$4:$N$203,0)),"DD.MM.YYYY")&amp;"   ·   "&amp;TEXT(INDEX(Aufgabenliste!$J$4:$J$203,MATCH($K$6&amp;"#"&amp;4,Aufgabenliste!$N$4:$N$203,0)),"0 %"),"")</f>
        <v/>
      </c>
      <c r="M23" s="17"/>
      <c r="N23" s="17"/>
      <c r="O23" s="19" t="str">
        <f>IFERROR("Fällig "&amp;TEXT(INDEX(Aufgabenliste!$I$4:$I$203,MATCH($N$6&amp;"#"&amp;4,Aufgabenliste!$N$4:$N$203,0)),"DD.MM.YYYY")&amp;"   ·   "&amp;TEXT(INDEX(Aufgabenliste!$J$4:$J$203,MATCH($N$6&amp;"#"&amp;4,Aufgabenliste!$N$4:$N$203,0)),"0 %"),"")</f>
        <v>Fällig 22.09.YYYY   ·   100 %</v>
      </c>
      <c r="P23" s="17"/>
    </row>
    <row r="24" spans="1:16" ht="6.75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30" customHeight="1" x14ac:dyDescent="0.25">
      <c r="A25" s="17"/>
      <c r="B25" s="17"/>
      <c r="C25" s="18" t="str">
        <f>IFERROR(INDEX(Aufgabenliste!$B$4:$B$203,MATCH($B$6&amp;"#"&amp;5,Aufgabenliste!$N$4:$N$203,0)),"")</f>
        <v/>
      </c>
      <c r="D25" s="17"/>
      <c r="E25" s="17"/>
      <c r="F25" s="18" t="str">
        <f>IFERROR(INDEX(Aufgabenliste!$B$4:$B$203,MATCH($E$6&amp;"#"&amp;5,Aufgabenliste!$N$4:$N$203,0)),"")</f>
        <v>Zielvereinbarungen führen</v>
      </c>
      <c r="G25" s="17"/>
      <c r="H25" s="17"/>
      <c r="I25" s="18" t="str">
        <f>IFERROR(INDEX(Aufgabenliste!$B$4:$B$203,MATCH($H$6&amp;"#"&amp;5,Aufgabenliste!$N$4:$N$203,0)),"")</f>
        <v>Marktbefragung konzipieren</v>
      </c>
      <c r="J25" s="17"/>
      <c r="K25" s="17"/>
      <c r="L25" s="18" t="str">
        <f>IFERROR(INDEX(Aufgabenliste!$B$4:$B$203,MATCH($K$6&amp;"#"&amp;5,Aufgabenliste!$N$4:$N$203,0)),"")</f>
        <v/>
      </c>
      <c r="M25" s="17"/>
      <c r="N25" s="17"/>
      <c r="O25" s="18" t="str">
        <f>IFERROR(INDEX(Aufgabenliste!$B$4:$B$203,MATCH($N$6&amp;"#"&amp;5,Aufgabenliste!$N$4:$N$203,0)),"")</f>
        <v/>
      </c>
      <c r="P25" s="17"/>
    </row>
    <row r="26" spans="1:16" ht="15" customHeight="1" x14ac:dyDescent="0.25">
      <c r="A26" s="17"/>
      <c r="B26" s="17"/>
      <c r="C26" s="19" t="str">
        <f>IFERROR(INDEX(Aufgabenliste!$A$4:$A$203,MATCH($B$6&amp;"#"&amp;5,Aufgabenliste!$N$4:$N$203,0))&amp;"   ·   "&amp;INDEX(Aufgabenliste!$E$4:$E$203,MATCH($B$6&amp;"#"&amp;5,Aufgabenliste!$N$4:$N$203,0))&amp;"   ·   "&amp;INDEX(Aufgabenliste!$F$4:$F$203,MATCH($B$6&amp;"#"&amp;5,Aufgabenliste!$N$4:$N$203,0)),"")</f>
        <v/>
      </c>
      <c r="D26" s="17"/>
      <c r="E26" s="17"/>
      <c r="F26" s="19" t="str">
        <f>IFERROR(INDEX(Aufgabenliste!$A$4:$A$203,MATCH($E$6&amp;"#"&amp;5,Aufgabenliste!$N$4:$N$203,0))&amp;"   ·   "&amp;INDEX(Aufgabenliste!$E$4:$E$203,MATCH($E$6&amp;"#"&amp;5,Aufgabenliste!$N$4:$N$203,0))&amp;"   ·   "&amp;INDEX(Aufgabenliste!$F$4:$F$203,MATCH($E$6&amp;"#"&amp;5,Aufgabenliste!$N$4:$N$203,0)),"")</f>
        <v>VG-11   ·   M. Lindner   ·   Mittel</v>
      </c>
      <c r="G26" s="17"/>
      <c r="H26" s="17"/>
      <c r="I26" s="19" t="str">
        <f>IFERROR(INDEX(Aufgabenliste!$A$4:$A$203,MATCH($H$6&amp;"#"&amp;5,Aufgabenliste!$N$4:$N$203,0))&amp;"   ·   "&amp;INDEX(Aufgabenliste!$E$4:$E$203,MATCH($H$6&amp;"#"&amp;5,Aufgabenliste!$N$4:$N$203,0))&amp;"   ·   "&amp;INDEX(Aufgabenliste!$F$4:$F$203,MATCH($H$6&amp;"#"&amp;5,Aufgabenliste!$N$4:$N$203,0)),"")</f>
        <v>VG-18   ·   E. Vogel   ·   Niedrig</v>
      </c>
      <c r="J26" s="17"/>
      <c r="K26" s="17"/>
      <c r="L26" s="19" t="str">
        <f>IFERROR(INDEX(Aufgabenliste!$A$4:$A$203,MATCH($K$6&amp;"#"&amp;5,Aufgabenliste!$N$4:$N$203,0))&amp;"   ·   "&amp;INDEX(Aufgabenliste!$E$4:$E$203,MATCH($K$6&amp;"#"&amp;5,Aufgabenliste!$N$4:$N$203,0))&amp;"   ·   "&amp;INDEX(Aufgabenliste!$F$4:$F$203,MATCH($K$6&amp;"#"&amp;5,Aufgabenliste!$N$4:$N$203,0)),"")</f>
        <v/>
      </c>
      <c r="M26" s="17"/>
      <c r="N26" s="17"/>
      <c r="O26" s="19" t="str">
        <f>IFERROR(INDEX(Aufgabenliste!$A$4:$A$203,MATCH($N$6&amp;"#"&amp;5,Aufgabenliste!$N$4:$N$203,0))&amp;"   ·   "&amp;INDEX(Aufgabenliste!$E$4:$E$203,MATCH($N$6&amp;"#"&amp;5,Aufgabenliste!$N$4:$N$203,0))&amp;"   ·   "&amp;INDEX(Aufgabenliste!$F$4:$F$203,MATCH($N$6&amp;"#"&amp;5,Aufgabenliste!$N$4:$N$203,0)),"")</f>
        <v/>
      </c>
      <c r="P26" s="17"/>
    </row>
    <row r="27" spans="1:16" ht="15" customHeight="1" x14ac:dyDescent="0.25">
      <c r="A27" s="17"/>
      <c r="B27" s="17"/>
      <c r="C27" s="19" t="str">
        <f>IFERROR("Fällig "&amp;TEXT(INDEX(Aufgabenliste!$I$4:$I$203,MATCH($B$6&amp;"#"&amp;5,Aufgabenliste!$N$4:$N$203,0)),"DD.MM.YYYY")&amp;"   ·   "&amp;TEXT(INDEX(Aufgabenliste!$J$4:$J$203,MATCH($B$6&amp;"#"&amp;5,Aufgabenliste!$N$4:$N$203,0)),"0 %"),"")</f>
        <v/>
      </c>
      <c r="D27" s="17"/>
      <c r="E27" s="17"/>
      <c r="F27" s="19" t="str">
        <f>IFERROR("Fällig "&amp;TEXT(INDEX(Aufgabenliste!$I$4:$I$203,MATCH($E$6&amp;"#"&amp;5,Aufgabenliste!$N$4:$N$203,0)),"DD.MM.YYYY")&amp;"   ·   "&amp;TEXT(INDEX(Aufgabenliste!$J$4:$J$203,MATCH($E$6&amp;"#"&amp;5,Aufgabenliste!$N$4:$N$203,0)),"0 %"),"")</f>
        <v>Fällig 16.10.YYYY   ·   0 %</v>
      </c>
      <c r="G27" s="17"/>
      <c r="H27" s="17"/>
      <c r="I27" s="19" t="str">
        <f>IFERROR("Fällig "&amp;TEXT(INDEX(Aufgabenliste!$I$4:$I$203,MATCH($H$6&amp;"#"&amp;5,Aufgabenliste!$N$4:$N$203,0)),"DD.MM.YYYY")&amp;"   ·   "&amp;TEXT(INDEX(Aufgabenliste!$J$4:$J$203,MATCH($H$6&amp;"#"&amp;5,Aufgabenliste!$N$4:$N$203,0)),"0 %"),"")</f>
        <v>Fällig 09.11.YYYY   ·   25 %</v>
      </c>
      <c r="J27" s="17"/>
      <c r="K27" s="17"/>
      <c r="L27" s="19" t="str">
        <f>IFERROR("Fällig "&amp;TEXT(INDEX(Aufgabenliste!$I$4:$I$203,MATCH($K$6&amp;"#"&amp;5,Aufgabenliste!$N$4:$N$203,0)),"DD.MM.YYYY")&amp;"   ·   "&amp;TEXT(INDEX(Aufgabenliste!$J$4:$J$203,MATCH($K$6&amp;"#"&amp;5,Aufgabenliste!$N$4:$N$203,0)),"0 %"),"")</f>
        <v/>
      </c>
      <c r="M27" s="17"/>
      <c r="N27" s="17"/>
      <c r="O27" s="19" t="str">
        <f>IFERROR("Fällig "&amp;TEXT(INDEX(Aufgabenliste!$I$4:$I$203,MATCH($N$6&amp;"#"&amp;5,Aufgabenliste!$N$4:$N$203,0)),"DD.MM.YYYY")&amp;"   ·   "&amp;TEXT(INDEX(Aufgabenliste!$J$4:$J$203,MATCH($N$6&amp;"#"&amp;5,Aufgabenliste!$N$4:$N$203,0)),"0 %"),"")</f>
        <v/>
      </c>
      <c r="P27" s="17"/>
    </row>
    <row r="28" spans="1:16" ht="6.75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30" customHeight="1" x14ac:dyDescent="0.25">
      <c r="A29" s="17"/>
      <c r="B29" s="17"/>
      <c r="C29" s="18" t="str">
        <f>IFERROR(INDEX(Aufgabenliste!$B$4:$B$203,MATCH($B$6&amp;"#"&amp;6,Aufgabenliste!$N$4:$N$203,0)),"")</f>
        <v/>
      </c>
      <c r="D29" s="17"/>
      <c r="E29" s="17"/>
      <c r="F29" s="18" t="str">
        <f>IFERROR(INDEX(Aufgabenliste!$B$4:$B$203,MATCH($E$6&amp;"#"&amp;6,Aufgabenliste!$N$4:$N$203,0)),"")</f>
        <v>Bestandsaufnahme planen</v>
      </c>
      <c r="G29" s="17"/>
      <c r="H29" s="17"/>
      <c r="I29" s="18" t="str">
        <f>IFERROR(INDEX(Aufgabenliste!$B$4:$B$203,MATCH($H$6&amp;"#"&amp;6,Aufgabenliste!$N$4:$N$203,0)),"")</f>
        <v>Budgetfreigabe einholen</v>
      </c>
      <c r="J29" s="17"/>
      <c r="K29" s="17"/>
      <c r="L29" s="18" t="str">
        <f>IFERROR(INDEX(Aufgabenliste!$B$4:$B$203,MATCH($K$6&amp;"#"&amp;6,Aufgabenliste!$N$4:$N$203,0)),"")</f>
        <v/>
      </c>
      <c r="M29" s="17"/>
      <c r="N29" s="17"/>
      <c r="O29" s="18" t="str">
        <f>IFERROR(INDEX(Aufgabenliste!$B$4:$B$203,MATCH($N$6&amp;"#"&amp;6,Aufgabenliste!$N$4:$N$203,0)),"")</f>
        <v/>
      </c>
      <c r="P29" s="17"/>
    </row>
    <row r="30" spans="1:16" ht="15" customHeight="1" x14ac:dyDescent="0.25">
      <c r="A30" s="17"/>
      <c r="B30" s="17"/>
      <c r="C30" s="19" t="str">
        <f>IFERROR(INDEX(Aufgabenliste!$A$4:$A$203,MATCH($B$6&amp;"#"&amp;6,Aufgabenliste!$N$4:$N$203,0))&amp;"   ·   "&amp;INDEX(Aufgabenliste!$E$4:$E$203,MATCH($B$6&amp;"#"&amp;6,Aufgabenliste!$N$4:$N$203,0))&amp;"   ·   "&amp;INDEX(Aufgabenliste!$F$4:$F$203,MATCH($B$6&amp;"#"&amp;6,Aufgabenliste!$N$4:$N$203,0)),"")</f>
        <v/>
      </c>
      <c r="D30" s="17"/>
      <c r="E30" s="17"/>
      <c r="F30" s="19" t="str">
        <f>IFERROR(INDEX(Aufgabenliste!$A$4:$A$203,MATCH($E$6&amp;"#"&amp;6,Aufgabenliste!$N$4:$N$203,0))&amp;"   ·   "&amp;INDEX(Aufgabenliste!$E$4:$E$203,MATCH($E$6&amp;"#"&amp;6,Aufgabenliste!$N$4:$N$203,0))&amp;"   ·   "&amp;INDEX(Aufgabenliste!$F$4:$F$203,MATCH($E$6&amp;"#"&amp;6,Aufgabenliste!$N$4:$N$203,0)),"")</f>
        <v>VG-17   ·   D. Sommer   ·   Mittel</v>
      </c>
      <c r="G30" s="17"/>
      <c r="H30" s="17"/>
      <c r="I30" s="19" t="str">
        <f>IFERROR(INDEX(Aufgabenliste!$A$4:$A$203,MATCH($H$6&amp;"#"&amp;6,Aufgabenliste!$N$4:$N$203,0))&amp;"   ·   "&amp;INDEX(Aufgabenliste!$E$4:$E$203,MATCH($H$6&amp;"#"&amp;6,Aufgabenliste!$N$4:$N$203,0))&amp;"   ·   "&amp;INDEX(Aufgabenliste!$F$4:$F$203,MATCH($H$6&amp;"#"&amp;6,Aufgabenliste!$N$4:$N$203,0)),"")</f>
        <v>VG-23   ·   C. Albrecht   ·   Hoch</v>
      </c>
      <c r="J30" s="17"/>
      <c r="K30" s="17"/>
      <c r="L30" s="19" t="str">
        <f>IFERROR(INDEX(Aufgabenliste!$A$4:$A$203,MATCH($K$6&amp;"#"&amp;6,Aufgabenliste!$N$4:$N$203,0))&amp;"   ·   "&amp;INDEX(Aufgabenliste!$E$4:$E$203,MATCH($K$6&amp;"#"&amp;6,Aufgabenliste!$N$4:$N$203,0))&amp;"   ·   "&amp;INDEX(Aufgabenliste!$F$4:$F$203,MATCH($K$6&amp;"#"&amp;6,Aufgabenliste!$N$4:$N$203,0)),"")</f>
        <v/>
      </c>
      <c r="M30" s="17"/>
      <c r="N30" s="17"/>
      <c r="O30" s="19" t="str">
        <f>IFERROR(INDEX(Aufgabenliste!$A$4:$A$203,MATCH($N$6&amp;"#"&amp;6,Aufgabenliste!$N$4:$N$203,0))&amp;"   ·   "&amp;INDEX(Aufgabenliste!$E$4:$E$203,MATCH($N$6&amp;"#"&amp;6,Aufgabenliste!$N$4:$N$203,0))&amp;"   ·   "&amp;INDEX(Aufgabenliste!$F$4:$F$203,MATCH($N$6&amp;"#"&amp;6,Aufgabenliste!$N$4:$N$203,0)),"")</f>
        <v/>
      </c>
      <c r="P30" s="17"/>
    </row>
    <row r="31" spans="1:16" ht="15" customHeight="1" x14ac:dyDescent="0.25">
      <c r="A31" s="17"/>
      <c r="B31" s="17"/>
      <c r="C31" s="19" t="str">
        <f>IFERROR("Fällig "&amp;TEXT(INDEX(Aufgabenliste!$I$4:$I$203,MATCH($B$6&amp;"#"&amp;6,Aufgabenliste!$N$4:$N$203,0)),"DD.MM.YYYY")&amp;"   ·   "&amp;TEXT(INDEX(Aufgabenliste!$J$4:$J$203,MATCH($B$6&amp;"#"&amp;6,Aufgabenliste!$N$4:$N$203,0)),"0 %"),"")</f>
        <v/>
      </c>
      <c r="D31" s="17"/>
      <c r="E31" s="17"/>
      <c r="F31" s="19" t="str">
        <f>IFERROR("Fällig "&amp;TEXT(INDEX(Aufgabenliste!$I$4:$I$203,MATCH($E$6&amp;"#"&amp;6,Aufgabenliste!$N$4:$N$203,0)),"DD.MM.YYYY")&amp;"   ·   "&amp;TEXT(INDEX(Aufgabenliste!$J$4:$J$203,MATCH($E$6&amp;"#"&amp;6,Aufgabenliste!$N$4:$N$203,0)),"0 %"),"")</f>
        <v>Fällig 04.11.YYYY   ·   0 %</v>
      </c>
      <c r="G31" s="17"/>
      <c r="H31" s="17"/>
      <c r="I31" s="19" t="str">
        <f>IFERROR("Fällig "&amp;TEXT(INDEX(Aufgabenliste!$I$4:$I$203,MATCH($H$6&amp;"#"&amp;6,Aufgabenliste!$N$4:$N$203,0)),"DD.MM.YYYY")&amp;"   ·   "&amp;TEXT(INDEX(Aufgabenliste!$J$4:$J$203,MATCH($H$6&amp;"#"&amp;6,Aufgabenliste!$N$4:$N$203,0)),"0 %"),"")</f>
        <v>Fällig 15.10.YYYY   ·   60 %</v>
      </c>
      <c r="J31" s="17"/>
      <c r="K31" s="17"/>
      <c r="L31" s="19" t="str">
        <f>IFERROR("Fällig "&amp;TEXT(INDEX(Aufgabenliste!$I$4:$I$203,MATCH($K$6&amp;"#"&amp;6,Aufgabenliste!$N$4:$N$203,0)),"DD.MM.YYYY")&amp;"   ·   "&amp;TEXT(INDEX(Aufgabenliste!$J$4:$J$203,MATCH($K$6&amp;"#"&amp;6,Aufgabenliste!$N$4:$N$203,0)),"0 %"),"")</f>
        <v/>
      </c>
      <c r="M31" s="17"/>
      <c r="N31" s="17"/>
      <c r="O31" s="19" t="str">
        <f>IFERROR("Fällig "&amp;TEXT(INDEX(Aufgabenliste!$I$4:$I$203,MATCH($N$6&amp;"#"&amp;6,Aufgabenliste!$N$4:$N$203,0)),"DD.MM.YYYY")&amp;"   ·   "&amp;TEXT(INDEX(Aufgabenliste!$J$4:$J$203,MATCH($N$6&amp;"#"&amp;6,Aufgabenliste!$N$4:$N$203,0)),"0 %"),"")</f>
        <v/>
      </c>
      <c r="P31" s="17"/>
    </row>
    <row r="32" spans="1:16" ht="6.75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30" customHeight="1" x14ac:dyDescent="0.25">
      <c r="A33" s="17"/>
      <c r="B33" s="17"/>
      <c r="C33" s="18" t="str">
        <f>IFERROR(INDEX(Aufgabenliste!$B$4:$B$203,MATCH($B$6&amp;"#"&amp;7,Aufgabenliste!$N$4:$N$203,0)),"")</f>
        <v/>
      </c>
      <c r="D33" s="17"/>
      <c r="E33" s="17"/>
      <c r="F33" s="18" t="str">
        <f>IFERROR(INDEX(Aufgabenliste!$B$4:$B$203,MATCH($E$6&amp;"#"&amp;7,Aufgabenliste!$N$4:$N$203,0)),"")</f>
        <v>Lizenzmanagement ordnen</v>
      </c>
      <c r="G33" s="17"/>
      <c r="H33" s="17"/>
      <c r="I33" s="18" t="str">
        <f>IFERROR(INDEX(Aufgabenliste!$B$4:$B$203,MATCH($H$6&amp;"#"&amp;7,Aufgabenliste!$N$4:$N$203,0)),"")</f>
        <v/>
      </c>
      <c r="J33" s="17"/>
      <c r="K33" s="17"/>
      <c r="L33" s="18" t="str">
        <f>IFERROR(INDEX(Aufgabenliste!$B$4:$B$203,MATCH($K$6&amp;"#"&amp;7,Aufgabenliste!$N$4:$N$203,0)),"")</f>
        <v/>
      </c>
      <c r="M33" s="17"/>
      <c r="N33" s="17"/>
      <c r="O33" s="18" t="str">
        <f>IFERROR(INDEX(Aufgabenliste!$B$4:$B$203,MATCH($N$6&amp;"#"&amp;7,Aufgabenliste!$N$4:$N$203,0)),"")</f>
        <v/>
      </c>
      <c r="P33" s="17"/>
    </row>
    <row r="34" spans="1:16" ht="15" customHeight="1" x14ac:dyDescent="0.25">
      <c r="A34" s="17"/>
      <c r="B34" s="17"/>
      <c r="C34" s="19" t="str">
        <f>IFERROR(INDEX(Aufgabenliste!$A$4:$A$203,MATCH($B$6&amp;"#"&amp;7,Aufgabenliste!$N$4:$N$203,0))&amp;"   ·   "&amp;INDEX(Aufgabenliste!$E$4:$E$203,MATCH($B$6&amp;"#"&amp;7,Aufgabenliste!$N$4:$N$203,0))&amp;"   ·   "&amp;INDEX(Aufgabenliste!$F$4:$F$203,MATCH($B$6&amp;"#"&amp;7,Aufgabenliste!$N$4:$N$203,0)),"")</f>
        <v/>
      </c>
      <c r="D34" s="17"/>
      <c r="E34" s="17"/>
      <c r="F34" s="19" t="str">
        <f>IFERROR(INDEX(Aufgabenliste!$A$4:$A$203,MATCH($E$6&amp;"#"&amp;7,Aufgabenliste!$N$4:$N$203,0))&amp;"   ·   "&amp;INDEX(Aufgabenliste!$E$4:$E$203,MATCH($E$6&amp;"#"&amp;7,Aufgabenliste!$N$4:$N$203,0))&amp;"   ·   "&amp;INDEX(Aufgabenliste!$F$4:$F$203,MATCH($E$6&amp;"#"&amp;7,Aufgabenliste!$N$4:$N$203,0)),"")</f>
        <v>VG-21   ·   R. Baumann   ·   Mittel</v>
      </c>
      <c r="G34" s="17"/>
      <c r="H34" s="17"/>
      <c r="I34" s="19" t="str">
        <f>IFERROR(INDEX(Aufgabenliste!$A$4:$A$203,MATCH($H$6&amp;"#"&amp;7,Aufgabenliste!$N$4:$N$203,0))&amp;"   ·   "&amp;INDEX(Aufgabenliste!$E$4:$E$203,MATCH($H$6&amp;"#"&amp;7,Aufgabenliste!$N$4:$N$203,0))&amp;"   ·   "&amp;INDEX(Aufgabenliste!$F$4:$F$203,MATCH($H$6&amp;"#"&amp;7,Aufgabenliste!$N$4:$N$203,0)),"")</f>
        <v/>
      </c>
      <c r="J34" s="17"/>
      <c r="K34" s="17"/>
      <c r="L34" s="19" t="str">
        <f>IFERROR(INDEX(Aufgabenliste!$A$4:$A$203,MATCH($K$6&amp;"#"&amp;7,Aufgabenliste!$N$4:$N$203,0))&amp;"   ·   "&amp;INDEX(Aufgabenliste!$E$4:$E$203,MATCH($K$6&amp;"#"&amp;7,Aufgabenliste!$N$4:$N$203,0))&amp;"   ·   "&amp;INDEX(Aufgabenliste!$F$4:$F$203,MATCH($K$6&amp;"#"&amp;7,Aufgabenliste!$N$4:$N$203,0)),"")</f>
        <v/>
      </c>
      <c r="M34" s="17"/>
      <c r="N34" s="17"/>
      <c r="O34" s="19" t="str">
        <f>IFERROR(INDEX(Aufgabenliste!$A$4:$A$203,MATCH($N$6&amp;"#"&amp;7,Aufgabenliste!$N$4:$N$203,0))&amp;"   ·   "&amp;INDEX(Aufgabenliste!$E$4:$E$203,MATCH($N$6&amp;"#"&amp;7,Aufgabenliste!$N$4:$N$203,0))&amp;"   ·   "&amp;INDEX(Aufgabenliste!$F$4:$F$203,MATCH($N$6&amp;"#"&amp;7,Aufgabenliste!$N$4:$N$203,0)),"")</f>
        <v/>
      </c>
      <c r="P34" s="17"/>
    </row>
    <row r="35" spans="1:16" ht="15" customHeight="1" x14ac:dyDescent="0.25">
      <c r="A35" s="17"/>
      <c r="B35" s="17"/>
      <c r="C35" s="19" t="str">
        <f>IFERROR("Fällig "&amp;TEXT(INDEX(Aufgabenliste!$I$4:$I$203,MATCH($B$6&amp;"#"&amp;7,Aufgabenliste!$N$4:$N$203,0)),"DD.MM.YYYY")&amp;"   ·   "&amp;TEXT(INDEX(Aufgabenliste!$J$4:$J$203,MATCH($B$6&amp;"#"&amp;7,Aufgabenliste!$N$4:$N$203,0)),"0 %"),"")</f>
        <v/>
      </c>
      <c r="D35" s="17"/>
      <c r="E35" s="17"/>
      <c r="F35" s="19" t="str">
        <f>IFERROR("Fällig "&amp;TEXT(INDEX(Aufgabenliste!$I$4:$I$203,MATCH($E$6&amp;"#"&amp;7,Aufgabenliste!$N$4:$N$203,0)),"DD.MM.YYYY")&amp;"   ·   "&amp;TEXT(INDEX(Aufgabenliste!$J$4:$J$203,MATCH($E$6&amp;"#"&amp;7,Aufgabenliste!$N$4:$N$203,0)),"0 %"),"")</f>
        <v>Fällig 19.10.YYYY   ·   0 %</v>
      </c>
      <c r="G35" s="17"/>
      <c r="H35" s="17"/>
      <c r="I35" s="19" t="str">
        <f>IFERROR("Fällig "&amp;TEXT(INDEX(Aufgabenliste!$I$4:$I$203,MATCH($H$6&amp;"#"&amp;7,Aufgabenliste!$N$4:$N$203,0)),"DD.MM.YYYY")&amp;"   ·   "&amp;TEXT(INDEX(Aufgabenliste!$J$4:$J$203,MATCH($H$6&amp;"#"&amp;7,Aufgabenliste!$N$4:$N$203,0)),"0 %"),"")</f>
        <v/>
      </c>
      <c r="J35" s="17"/>
      <c r="K35" s="17"/>
      <c r="L35" s="19" t="str">
        <f>IFERROR("Fällig "&amp;TEXT(INDEX(Aufgabenliste!$I$4:$I$203,MATCH($K$6&amp;"#"&amp;7,Aufgabenliste!$N$4:$N$203,0)),"DD.MM.YYYY")&amp;"   ·   "&amp;TEXT(INDEX(Aufgabenliste!$J$4:$J$203,MATCH($K$6&amp;"#"&amp;7,Aufgabenliste!$N$4:$N$203,0)),"0 %"),"")</f>
        <v/>
      </c>
      <c r="M35" s="17"/>
      <c r="N35" s="17"/>
      <c r="O35" s="19" t="str">
        <f>IFERROR("Fällig "&amp;TEXT(INDEX(Aufgabenliste!$I$4:$I$203,MATCH($N$6&amp;"#"&amp;7,Aufgabenliste!$N$4:$N$203,0)),"DD.MM.YYYY")&amp;"   ·   "&amp;TEXT(INDEX(Aufgabenliste!$J$4:$J$203,MATCH($N$6&amp;"#"&amp;7,Aufgabenliste!$N$4:$N$203,0)),"0 %"),"")</f>
        <v/>
      </c>
      <c r="P35" s="17"/>
    </row>
    <row r="36" spans="1:16" ht="6.75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30" customHeight="1" x14ac:dyDescent="0.25">
      <c r="A37" s="17"/>
      <c r="B37" s="17"/>
      <c r="C37" s="18" t="str">
        <f>IFERROR(INDEX(Aufgabenliste!$B$4:$B$203,MATCH($B$6&amp;"#"&amp;8,Aufgabenliste!$N$4:$N$203,0)),"")</f>
        <v/>
      </c>
      <c r="D37" s="17"/>
      <c r="E37" s="17"/>
      <c r="F37" s="18" t="str">
        <f>IFERROR(INDEX(Aufgabenliste!$B$4:$B$203,MATCH($E$6&amp;"#"&amp;8,Aufgabenliste!$N$4:$N$203,0)),"")</f>
        <v/>
      </c>
      <c r="G37" s="17"/>
      <c r="H37" s="17"/>
      <c r="I37" s="18" t="str">
        <f>IFERROR(INDEX(Aufgabenliste!$B$4:$B$203,MATCH($H$6&amp;"#"&amp;8,Aufgabenliste!$N$4:$N$203,0)),"")</f>
        <v/>
      </c>
      <c r="J37" s="17"/>
      <c r="K37" s="17"/>
      <c r="L37" s="18" t="str">
        <f>IFERROR(INDEX(Aufgabenliste!$B$4:$B$203,MATCH($K$6&amp;"#"&amp;8,Aufgabenliste!$N$4:$N$203,0)),"")</f>
        <v/>
      </c>
      <c r="M37" s="17"/>
      <c r="N37" s="17"/>
      <c r="O37" s="18" t="str">
        <f>IFERROR(INDEX(Aufgabenliste!$B$4:$B$203,MATCH($N$6&amp;"#"&amp;8,Aufgabenliste!$N$4:$N$203,0)),"")</f>
        <v/>
      </c>
      <c r="P37" s="17"/>
    </row>
    <row r="38" spans="1:16" ht="15" customHeight="1" x14ac:dyDescent="0.25">
      <c r="A38" s="17"/>
      <c r="B38" s="17"/>
      <c r="C38" s="19" t="str">
        <f>IFERROR(INDEX(Aufgabenliste!$A$4:$A$203,MATCH($B$6&amp;"#"&amp;8,Aufgabenliste!$N$4:$N$203,0))&amp;"   ·   "&amp;INDEX(Aufgabenliste!$E$4:$E$203,MATCH($B$6&amp;"#"&amp;8,Aufgabenliste!$N$4:$N$203,0))&amp;"   ·   "&amp;INDEX(Aufgabenliste!$F$4:$F$203,MATCH($B$6&amp;"#"&amp;8,Aufgabenliste!$N$4:$N$203,0)),"")</f>
        <v/>
      </c>
      <c r="D38" s="17"/>
      <c r="E38" s="17"/>
      <c r="F38" s="19" t="str">
        <f>IFERROR(INDEX(Aufgabenliste!$A$4:$A$203,MATCH($E$6&amp;"#"&amp;8,Aufgabenliste!$N$4:$N$203,0))&amp;"   ·   "&amp;INDEX(Aufgabenliste!$E$4:$E$203,MATCH($E$6&amp;"#"&amp;8,Aufgabenliste!$N$4:$N$203,0))&amp;"   ·   "&amp;INDEX(Aufgabenliste!$F$4:$F$203,MATCH($E$6&amp;"#"&amp;8,Aufgabenliste!$N$4:$N$203,0)),"")</f>
        <v/>
      </c>
      <c r="G38" s="17"/>
      <c r="H38" s="17"/>
      <c r="I38" s="19" t="str">
        <f>IFERROR(INDEX(Aufgabenliste!$A$4:$A$203,MATCH($H$6&amp;"#"&amp;8,Aufgabenliste!$N$4:$N$203,0))&amp;"   ·   "&amp;INDEX(Aufgabenliste!$E$4:$E$203,MATCH($H$6&amp;"#"&amp;8,Aufgabenliste!$N$4:$N$203,0))&amp;"   ·   "&amp;INDEX(Aufgabenliste!$F$4:$F$203,MATCH($H$6&amp;"#"&amp;8,Aufgabenliste!$N$4:$N$203,0)),"")</f>
        <v/>
      </c>
      <c r="J38" s="17"/>
      <c r="K38" s="17"/>
      <c r="L38" s="19" t="str">
        <f>IFERROR(INDEX(Aufgabenliste!$A$4:$A$203,MATCH($K$6&amp;"#"&amp;8,Aufgabenliste!$N$4:$N$203,0))&amp;"   ·   "&amp;INDEX(Aufgabenliste!$E$4:$E$203,MATCH($K$6&amp;"#"&amp;8,Aufgabenliste!$N$4:$N$203,0))&amp;"   ·   "&amp;INDEX(Aufgabenliste!$F$4:$F$203,MATCH($K$6&amp;"#"&amp;8,Aufgabenliste!$N$4:$N$203,0)),"")</f>
        <v/>
      </c>
      <c r="M38" s="17"/>
      <c r="N38" s="17"/>
      <c r="O38" s="19" t="str">
        <f>IFERROR(INDEX(Aufgabenliste!$A$4:$A$203,MATCH($N$6&amp;"#"&amp;8,Aufgabenliste!$N$4:$N$203,0))&amp;"   ·   "&amp;INDEX(Aufgabenliste!$E$4:$E$203,MATCH($N$6&amp;"#"&amp;8,Aufgabenliste!$N$4:$N$203,0))&amp;"   ·   "&amp;INDEX(Aufgabenliste!$F$4:$F$203,MATCH($N$6&amp;"#"&amp;8,Aufgabenliste!$N$4:$N$203,0)),"")</f>
        <v/>
      </c>
      <c r="P38" s="17"/>
    </row>
    <row r="39" spans="1:16" ht="15" customHeight="1" x14ac:dyDescent="0.25">
      <c r="A39" s="17"/>
      <c r="B39" s="17"/>
      <c r="C39" s="19" t="str">
        <f>IFERROR("Fällig "&amp;TEXT(INDEX(Aufgabenliste!$I$4:$I$203,MATCH($B$6&amp;"#"&amp;8,Aufgabenliste!$N$4:$N$203,0)),"DD.MM.YYYY")&amp;"   ·   "&amp;TEXT(INDEX(Aufgabenliste!$J$4:$J$203,MATCH($B$6&amp;"#"&amp;8,Aufgabenliste!$N$4:$N$203,0)),"0 %"),"")</f>
        <v/>
      </c>
      <c r="D39" s="17"/>
      <c r="E39" s="17"/>
      <c r="F39" s="19" t="str">
        <f>IFERROR("Fällig "&amp;TEXT(INDEX(Aufgabenliste!$I$4:$I$203,MATCH($E$6&amp;"#"&amp;8,Aufgabenliste!$N$4:$N$203,0)),"DD.MM.YYYY")&amp;"   ·   "&amp;TEXT(INDEX(Aufgabenliste!$J$4:$J$203,MATCH($E$6&amp;"#"&amp;8,Aufgabenliste!$N$4:$N$203,0)),"0 %"),"")</f>
        <v/>
      </c>
      <c r="G39" s="17"/>
      <c r="H39" s="17"/>
      <c r="I39" s="19" t="str">
        <f>IFERROR("Fällig "&amp;TEXT(INDEX(Aufgabenliste!$I$4:$I$203,MATCH($H$6&amp;"#"&amp;8,Aufgabenliste!$N$4:$N$203,0)),"DD.MM.YYYY")&amp;"   ·   "&amp;TEXT(INDEX(Aufgabenliste!$J$4:$J$203,MATCH($H$6&amp;"#"&amp;8,Aufgabenliste!$N$4:$N$203,0)),"0 %"),"")</f>
        <v/>
      </c>
      <c r="J39" s="17"/>
      <c r="K39" s="17"/>
      <c r="L39" s="19" t="str">
        <f>IFERROR("Fällig "&amp;TEXT(INDEX(Aufgabenliste!$I$4:$I$203,MATCH($K$6&amp;"#"&amp;8,Aufgabenliste!$N$4:$N$203,0)),"DD.MM.YYYY")&amp;"   ·   "&amp;TEXT(INDEX(Aufgabenliste!$J$4:$J$203,MATCH($K$6&amp;"#"&amp;8,Aufgabenliste!$N$4:$N$203,0)),"0 %"),"")</f>
        <v/>
      </c>
      <c r="M39" s="17"/>
      <c r="N39" s="17"/>
      <c r="O39" s="19" t="str">
        <f>IFERROR("Fällig "&amp;TEXT(INDEX(Aufgabenliste!$I$4:$I$203,MATCH($N$6&amp;"#"&amp;8,Aufgabenliste!$N$4:$N$203,0)),"DD.MM.YYYY")&amp;"   ·   "&amp;TEXT(INDEX(Aufgabenliste!$J$4:$J$203,MATCH($N$6&amp;"#"&amp;8,Aufgabenliste!$N$4:$N$203,0)),"0 %"),"")</f>
        <v/>
      </c>
      <c r="P39" s="17"/>
    </row>
    <row r="40" spans="1:16" ht="6.75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</sheetData>
  <mergeCells count="23">
    <mergeCell ref="B7:C7"/>
    <mergeCell ref="E7:F7"/>
    <mergeCell ref="H7:I7"/>
    <mergeCell ref="K7:L7"/>
    <mergeCell ref="N7:O7"/>
    <mergeCell ref="B6:C6"/>
    <mergeCell ref="E6:F6"/>
    <mergeCell ref="H6:I6"/>
    <mergeCell ref="K6:L6"/>
    <mergeCell ref="N6:O6"/>
    <mergeCell ref="B4:C4"/>
    <mergeCell ref="E4:F4"/>
    <mergeCell ref="H4:I4"/>
    <mergeCell ref="K4:L4"/>
    <mergeCell ref="N4:O4"/>
    <mergeCell ref="C1:M1"/>
    <mergeCell ref="N1:P1"/>
    <mergeCell ref="A2:P2"/>
    <mergeCell ref="B3:C3"/>
    <mergeCell ref="E3:F3"/>
    <mergeCell ref="H3:I3"/>
    <mergeCell ref="K3:L3"/>
    <mergeCell ref="N3:O3"/>
  </mergeCells>
  <conditionalFormatting sqref="B9:B11">
    <cfRule type="expression" dxfId="217" priority="8">
      <formula>ISNUMBER(SEARCH("Kritisch",$C$10))</formula>
    </cfRule>
    <cfRule type="expression" dxfId="216" priority="9">
      <formula>ISNUMBER(SEARCH("Hoch",$C$10))</formula>
    </cfRule>
    <cfRule type="expression" dxfId="215" priority="10">
      <formula>ISNUMBER(SEARCH("Mittel",$C$10))</formula>
    </cfRule>
    <cfRule type="expression" dxfId="214" priority="11">
      <formula>ISNUMBER(SEARCH("Niedrig",$C$10))</formula>
    </cfRule>
  </conditionalFormatting>
  <conditionalFormatting sqref="B13:B15">
    <cfRule type="expression" dxfId="213" priority="13">
      <formula>ISNUMBER(SEARCH("Kritisch",$C$14))</formula>
    </cfRule>
    <cfRule type="expression" dxfId="212" priority="14">
      <formula>ISNUMBER(SEARCH("Hoch",$C$14))</formula>
    </cfRule>
    <cfRule type="expression" dxfId="211" priority="15">
      <formula>ISNUMBER(SEARCH("Mittel",$C$14))</formula>
    </cfRule>
    <cfRule type="expression" dxfId="210" priority="16">
      <formula>ISNUMBER(SEARCH("Niedrig",$C$14))</formula>
    </cfRule>
  </conditionalFormatting>
  <conditionalFormatting sqref="B17:B19">
    <cfRule type="expression" dxfId="209" priority="18">
      <formula>ISNUMBER(SEARCH("Kritisch",$C$18))</formula>
    </cfRule>
    <cfRule type="expression" dxfId="208" priority="19">
      <formula>ISNUMBER(SEARCH("Hoch",$C$18))</formula>
    </cfRule>
    <cfRule type="expression" dxfId="207" priority="20">
      <formula>ISNUMBER(SEARCH("Mittel",$C$18))</formula>
    </cfRule>
    <cfRule type="expression" dxfId="206" priority="21">
      <formula>ISNUMBER(SEARCH("Niedrig",$C$18))</formula>
    </cfRule>
  </conditionalFormatting>
  <conditionalFormatting sqref="B21:B23">
    <cfRule type="expression" dxfId="205" priority="23">
      <formula>ISNUMBER(SEARCH("Kritisch",$C$22))</formula>
    </cfRule>
    <cfRule type="expression" dxfId="204" priority="26">
      <formula>ISNUMBER(SEARCH("Niedrig",$C$22))</formula>
    </cfRule>
    <cfRule type="expression" dxfId="203" priority="25">
      <formula>ISNUMBER(SEARCH("Mittel",$C$22))</formula>
    </cfRule>
    <cfRule type="expression" dxfId="202" priority="24">
      <formula>ISNUMBER(SEARCH("Hoch",$C$22))</formula>
    </cfRule>
  </conditionalFormatting>
  <conditionalFormatting sqref="B25:B27">
    <cfRule type="expression" dxfId="201" priority="31">
      <formula>ISNUMBER(SEARCH("Niedrig",$C$26))</formula>
    </cfRule>
    <cfRule type="expression" dxfId="200" priority="30">
      <formula>ISNUMBER(SEARCH("Mittel",$C$26))</formula>
    </cfRule>
    <cfRule type="expression" dxfId="199" priority="29">
      <formula>ISNUMBER(SEARCH("Hoch",$C$26))</formula>
    </cfRule>
    <cfRule type="expression" dxfId="198" priority="28">
      <formula>ISNUMBER(SEARCH("Kritisch",$C$26))</formula>
    </cfRule>
  </conditionalFormatting>
  <conditionalFormatting sqref="B29:B31">
    <cfRule type="expression" dxfId="197" priority="33">
      <formula>ISNUMBER(SEARCH("Kritisch",$C$30))</formula>
    </cfRule>
    <cfRule type="expression" dxfId="196" priority="34">
      <formula>ISNUMBER(SEARCH("Hoch",$C$30))</formula>
    </cfRule>
    <cfRule type="expression" dxfId="195" priority="35">
      <formula>ISNUMBER(SEARCH("Mittel",$C$30))</formula>
    </cfRule>
    <cfRule type="expression" dxfId="194" priority="36">
      <formula>ISNUMBER(SEARCH("Niedrig",$C$30))</formula>
    </cfRule>
  </conditionalFormatting>
  <conditionalFormatting sqref="B33:B35">
    <cfRule type="expression" dxfId="193" priority="38">
      <formula>ISNUMBER(SEARCH("Kritisch",$C$34))</formula>
    </cfRule>
    <cfRule type="expression" dxfId="192" priority="39">
      <formula>ISNUMBER(SEARCH("Hoch",$C$34))</formula>
    </cfRule>
    <cfRule type="expression" dxfId="191" priority="40">
      <formula>ISNUMBER(SEARCH("Mittel",$C$34))</formula>
    </cfRule>
    <cfRule type="expression" dxfId="190" priority="41">
      <formula>ISNUMBER(SEARCH("Niedrig",$C$34))</formula>
    </cfRule>
  </conditionalFormatting>
  <conditionalFormatting sqref="B37:B39">
    <cfRule type="expression" dxfId="189" priority="46">
      <formula>ISNUMBER(SEARCH("Niedrig",$C$38))</formula>
    </cfRule>
    <cfRule type="expression" dxfId="188" priority="45">
      <formula>ISNUMBER(SEARCH("Mittel",$C$38))</formula>
    </cfRule>
    <cfRule type="expression" dxfId="187" priority="44">
      <formula>ISNUMBER(SEARCH("Hoch",$C$38))</formula>
    </cfRule>
    <cfRule type="expression" dxfId="186" priority="43">
      <formula>ISNUMBER(SEARCH("Kritisch",$C$38))</formula>
    </cfRule>
  </conditionalFormatting>
  <conditionalFormatting sqref="C9:C11">
    <cfRule type="expression" dxfId="185" priority="7">
      <formula>$C$9&lt;&gt;""</formula>
    </cfRule>
  </conditionalFormatting>
  <conditionalFormatting sqref="C13:C15">
    <cfRule type="expression" dxfId="184" priority="12">
      <formula>$C$13&lt;&gt;""</formula>
    </cfRule>
  </conditionalFormatting>
  <conditionalFormatting sqref="C17:C19">
    <cfRule type="expression" dxfId="183" priority="17">
      <formula>$C$17&lt;&gt;""</formula>
    </cfRule>
  </conditionalFormatting>
  <conditionalFormatting sqref="C21:C23">
    <cfRule type="expression" dxfId="182" priority="22">
      <formula>$C$21&lt;&gt;""</formula>
    </cfRule>
  </conditionalFormatting>
  <conditionalFormatting sqref="C25:C27">
    <cfRule type="expression" dxfId="181" priority="27">
      <formula>$C$25&lt;&gt;""</formula>
    </cfRule>
  </conditionalFormatting>
  <conditionalFormatting sqref="C29:C31">
    <cfRule type="expression" dxfId="180" priority="32">
      <formula>$C$29&lt;&gt;""</formula>
    </cfRule>
  </conditionalFormatting>
  <conditionalFormatting sqref="C33:C35">
    <cfRule type="expression" dxfId="179" priority="37">
      <formula>$C$33&lt;&gt;""</formula>
    </cfRule>
  </conditionalFormatting>
  <conditionalFormatting sqref="C37:C39">
    <cfRule type="expression" dxfId="178" priority="42">
      <formula>$C$37&lt;&gt;""</formula>
    </cfRule>
  </conditionalFormatting>
  <conditionalFormatting sqref="E9:E11">
    <cfRule type="expression" dxfId="176" priority="48">
      <formula>ISNUMBER(SEARCH("Kritisch",$F$10))</formula>
    </cfRule>
    <cfRule type="expression" dxfId="175" priority="49">
      <formula>ISNUMBER(SEARCH("Hoch",$F$10))</formula>
    </cfRule>
    <cfRule type="expression" dxfId="174" priority="50">
      <formula>ISNUMBER(SEARCH("Mittel",$F$10))</formula>
    </cfRule>
    <cfRule type="expression" dxfId="173" priority="51">
      <formula>ISNUMBER(SEARCH("Niedrig",$F$10))</formula>
    </cfRule>
  </conditionalFormatting>
  <conditionalFormatting sqref="E13:E15">
    <cfRule type="expression" dxfId="172" priority="54">
      <formula>ISNUMBER(SEARCH("Hoch",$F$14))</formula>
    </cfRule>
    <cfRule type="expression" dxfId="171" priority="53">
      <formula>ISNUMBER(SEARCH("Kritisch",$F$14))</formula>
    </cfRule>
    <cfRule type="expression" dxfId="170" priority="55">
      <formula>ISNUMBER(SEARCH("Mittel",$F$14))</formula>
    </cfRule>
    <cfRule type="expression" dxfId="169" priority="56">
      <formula>ISNUMBER(SEARCH("Niedrig",$F$14))</formula>
    </cfRule>
  </conditionalFormatting>
  <conditionalFormatting sqref="E17:E19">
    <cfRule type="expression" dxfId="168" priority="60">
      <formula>ISNUMBER(SEARCH("Mittel",$F$18))</formula>
    </cfRule>
    <cfRule type="expression" dxfId="167" priority="58">
      <formula>ISNUMBER(SEARCH("Kritisch",$F$18))</formula>
    </cfRule>
    <cfRule type="expression" dxfId="166" priority="59">
      <formula>ISNUMBER(SEARCH("Hoch",$F$18))</formula>
    </cfRule>
    <cfRule type="expression" dxfId="165" priority="61">
      <formula>ISNUMBER(SEARCH("Niedrig",$F$18))</formula>
    </cfRule>
  </conditionalFormatting>
  <conditionalFormatting sqref="E21:E23">
    <cfRule type="expression" dxfId="164" priority="63">
      <formula>ISNUMBER(SEARCH("Kritisch",$F$22))</formula>
    </cfRule>
    <cfRule type="expression" dxfId="163" priority="64">
      <formula>ISNUMBER(SEARCH("Hoch",$F$22))</formula>
    </cfRule>
    <cfRule type="expression" dxfId="162" priority="65">
      <formula>ISNUMBER(SEARCH("Mittel",$F$22))</formula>
    </cfRule>
    <cfRule type="expression" dxfId="161" priority="66">
      <formula>ISNUMBER(SEARCH("Niedrig",$F$22))</formula>
    </cfRule>
  </conditionalFormatting>
  <conditionalFormatting sqref="E25:E27">
    <cfRule type="expression" dxfId="160" priority="68">
      <formula>ISNUMBER(SEARCH("Kritisch",$F$26))</formula>
    </cfRule>
    <cfRule type="expression" dxfId="159" priority="69">
      <formula>ISNUMBER(SEARCH("Hoch",$F$26))</formula>
    </cfRule>
    <cfRule type="expression" dxfId="158" priority="70">
      <formula>ISNUMBER(SEARCH("Mittel",$F$26))</formula>
    </cfRule>
    <cfRule type="expression" dxfId="157" priority="71">
      <formula>ISNUMBER(SEARCH("Niedrig",$F$26))</formula>
    </cfRule>
  </conditionalFormatting>
  <conditionalFormatting sqref="E29:E31">
    <cfRule type="expression" dxfId="156" priority="76">
      <formula>ISNUMBER(SEARCH("Niedrig",$F$30))</formula>
    </cfRule>
    <cfRule type="expression" dxfId="155" priority="75">
      <formula>ISNUMBER(SEARCH("Mittel",$F$30))</formula>
    </cfRule>
    <cfRule type="expression" dxfId="154" priority="74">
      <formula>ISNUMBER(SEARCH("Hoch",$F$30))</formula>
    </cfRule>
    <cfRule type="expression" dxfId="153" priority="73">
      <formula>ISNUMBER(SEARCH("Kritisch",$F$30))</formula>
    </cfRule>
  </conditionalFormatting>
  <conditionalFormatting sqref="E33:E35">
    <cfRule type="expression" dxfId="152" priority="78">
      <formula>ISNUMBER(SEARCH("Kritisch",$F$34))</formula>
    </cfRule>
    <cfRule type="expression" dxfId="151" priority="79">
      <formula>ISNUMBER(SEARCH("Hoch",$F$34))</formula>
    </cfRule>
    <cfRule type="expression" dxfId="150" priority="80">
      <formula>ISNUMBER(SEARCH("Mittel",$F$34))</formula>
    </cfRule>
    <cfRule type="expression" dxfId="149" priority="81">
      <formula>ISNUMBER(SEARCH("Niedrig",$F$34))</formula>
    </cfRule>
  </conditionalFormatting>
  <conditionalFormatting sqref="E37:E39">
    <cfRule type="expression" dxfId="148" priority="83">
      <formula>ISNUMBER(SEARCH("Kritisch",$F$38))</formula>
    </cfRule>
    <cfRule type="expression" dxfId="147" priority="84">
      <formula>ISNUMBER(SEARCH("Hoch",$F$38))</formula>
    </cfRule>
    <cfRule type="expression" dxfId="146" priority="85">
      <formula>ISNUMBER(SEARCH("Mittel",$F$38))</formula>
    </cfRule>
    <cfRule type="expression" dxfId="145" priority="86">
      <formula>ISNUMBER(SEARCH("Niedrig",$F$38))</formula>
    </cfRule>
  </conditionalFormatting>
  <conditionalFormatting sqref="F9:F11">
    <cfRule type="expression" dxfId="144" priority="47">
      <formula>$F$9&lt;&gt;""</formula>
    </cfRule>
  </conditionalFormatting>
  <conditionalFormatting sqref="F13:F15">
    <cfRule type="expression" dxfId="143" priority="52">
      <formula>$F$13&lt;&gt;""</formula>
    </cfRule>
  </conditionalFormatting>
  <conditionalFormatting sqref="F17:F19">
    <cfRule type="expression" dxfId="142" priority="57">
      <formula>$F$17&lt;&gt;""</formula>
    </cfRule>
  </conditionalFormatting>
  <conditionalFormatting sqref="F21:F23">
    <cfRule type="expression" dxfId="141" priority="62">
      <formula>$F$21&lt;&gt;""</formula>
    </cfRule>
  </conditionalFormatting>
  <conditionalFormatting sqref="F25:F27">
    <cfRule type="expression" dxfId="140" priority="67">
      <formula>$F$25&lt;&gt;""</formula>
    </cfRule>
  </conditionalFormatting>
  <conditionalFormatting sqref="F29:F31">
    <cfRule type="expression" dxfId="139" priority="72">
      <formula>$F$29&lt;&gt;""</formula>
    </cfRule>
  </conditionalFormatting>
  <conditionalFormatting sqref="F33:F35">
    <cfRule type="expression" dxfId="138" priority="77">
      <formula>$F$33&lt;&gt;""</formula>
    </cfRule>
  </conditionalFormatting>
  <conditionalFormatting sqref="F37:F39">
    <cfRule type="expression" dxfId="137" priority="82">
      <formula>$F$37&lt;&gt;""</formula>
    </cfRule>
  </conditionalFormatting>
  <conditionalFormatting sqref="H9:H11">
    <cfRule type="expression" dxfId="135" priority="88">
      <formula>ISNUMBER(SEARCH("Kritisch",$I$10))</formula>
    </cfRule>
    <cfRule type="expression" dxfId="134" priority="89">
      <formula>ISNUMBER(SEARCH("Hoch",$I$10))</formula>
    </cfRule>
    <cfRule type="expression" dxfId="133" priority="90">
      <formula>ISNUMBER(SEARCH("Mittel",$I$10))</formula>
    </cfRule>
    <cfRule type="expression" dxfId="132" priority="91">
      <formula>ISNUMBER(SEARCH("Niedrig",$I$10))</formula>
    </cfRule>
  </conditionalFormatting>
  <conditionalFormatting sqref="H13:H15">
    <cfRule type="expression" dxfId="131" priority="93">
      <formula>ISNUMBER(SEARCH("Kritisch",$I$14))</formula>
    </cfRule>
    <cfRule type="expression" dxfId="130" priority="94">
      <formula>ISNUMBER(SEARCH("Hoch",$I$14))</formula>
    </cfRule>
    <cfRule type="expression" dxfId="129" priority="95">
      <formula>ISNUMBER(SEARCH("Mittel",$I$14))</formula>
    </cfRule>
    <cfRule type="expression" dxfId="128" priority="96">
      <formula>ISNUMBER(SEARCH("Niedrig",$I$14))</formula>
    </cfRule>
  </conditionalFormatting>
  <conditionalFormatting sqref="H17:H19">
    <cfRule type="expression" dxfId="127" priority="101">
      <formula>ISNUMBER(SEARCH("Niedrig",$I$18))</formula>
    </cfRule>
    <cfRule type="expression" dxfId="126" priority="98">
      <formula>ISNUMBER(SEARCH("Kritisch",$I$18))</formula>
    </cfRule>
    <cfRule type="expression" dxfId="125" priority="99">
      <formula>ISNUMBER(SEARCH("Hoch",$I$18))</formula>
    </cfRule>
    <cfRule type="expression" dxfId="124" priority="100">
      <formula>ISNUMBER(SEARCH("Mittel",$I$18))</formula>
    </cfRule>
  </conditionalFormatting>
  <conditionalFormatting sqref="H21:H23">
    <cfRule type="expression" dxfId="123" priority="105">
      <formula>ISNUMBER(SEARCH("Mittel",$I$22))</formula>
    </cfRule>
    <cfRule type="expression" dxfId="122" priority="106">
      <formula>ISNUMBER(SEARCH("Niedrig",$I$22))</formula>
    </cfRule>
    <cfRule type="expression" dxfId="121" priority="103">
      <formula>ISNUMBER(SEARCH("Kritisch",$I$22))</formula>
    </cfRule>
    <cfRule type="expression" dxfId="120" priority="104">
      <formula>ISNUMBER(SEARCH("Hoch",$I$22))</formula>
    </cfRule>
  </conditionalFormatting>
  <conditionalFormatting sqref="H25:H27">
    <cfRule type="expression" dxfId="119" priority="111">
      <formula>ISNUMBER(SEARCH("Niedrig",$I$26))</formula>
    </cfRule>
    <cfRule type="expression" dxfId="118" priority="108">
      <formula>ISNUMBER(SEARCH("Kritisch",$I$26))</formula>
    </cfRule>
    <cfRule type="expression" dxfId="117" priority="109">
      <formula>ISNUMBER(SEARCH("Hoch",$I$26))</formula>
    </cfRule>
    <cfRule type="expression" dxfId="116" priority="110">
      <formula>ISNUMBER(SEARCH("Mittel",$I$26))</formula>
    </cfRule>
  </conditionalFormatting>
  <conditionalFormatting sqref="H29:H31">
    <cfRule type="expression" dxfId="115" priority="113">
      <formula>ISNUMBER(SEARCH("Kritisch",$I$30))</formula>
    </cfRule>
    <cfRule type="expression" dxfId="114" priority="115">
      <formula>ISNUMBER(SEARCH("Mittel",$I$30))</formula>
    </cfRule>
    <cfRule type="expression" dxfId="113" priority="116">
      <formula>ISNUMBER(SEARCH("Niedrig",$I$30))</formula>
    </cfRule>
    <cfRule type="expression" dxfId="112" priority="114">
      <formula>ISNUMBER(SEARCH("Hoch",$I$30))</formula>
    </cfRule>
  </conditionalFormatting>
  <conditionalFormatting sqref="H33:H35">
    <cfRule type="expression" dxfId="111" priority="120">
      <formula>ISNUMBER(SEARCH("Mittel",$I$34))</formula>
    </cfRule>
    <cfRule type="expression" dxfId="110" priority="121">
      <formula>ISNUMBER(SEARCH("Niedrig",$I$34))</formula>
    </cfRule>
    <cfRule type="expression" dxfId="109" priority="118">
      <formula>ISNUMBER(SEARCH("Kritisch",$I$34))</formula>
    </cfRule>
    <cfRule type="expression" dxfId="108" priority="119">
      <formula>ISNUMBER(SEARCH("Hoch",$I$34))</formula>
    </cfRule>
  </conditionalFormatting>
  <conditionalFormatting sqref="H37:H39">
    <cfRule type="expression" dxfId="107" priority="125">
      <formula>ISNUMBER(SEARCH("Mittel",$I$38))</formula>
    </cfRule>
    <cfRule type="expression" dxfId="106" priority="126">
      <formula>ISNUMBER(SEARCH("Niedrig",$I$38))</formula>
    </cfRule>
    <cfRule type="expression" dxfId="105" priority="123">
      <formula>ISNUMBER(SEARCH("Kritisch",$I$38))</formula>
    </cfRule>
    <cfRule type="expression" dxfId="104" priority="124">
      <formula>ISNUMBER(SEARCH("Hoch",$I$38))</formula>
    </cfRule>
  </conditionalFormatting>
  <conditionalFormatting sqref="I9:I11">
    <cfRule type="expression" dxfId="103" priority="87">
      <formula>$I$9&lt;&gt;""</formula>
    </cfRule>
  </conditionalFormatting>
  <conditionalFormatting sqref="I13:I15">
    <cfRule type="expression" dxfId="102" priority="92">
      <formula>$I$13&lt;&gt;""</formula>
    </cfRule>
  </conditionalFormatting>
  <conditionalFormatting sqref="I17:I19">
    <cfRule type="expression" dxfId="101" priority="97">
      <formula>$I$17&lt;&gt;""</formula>
    </cfRule>
  </conditionalFormatting>
  <conditionalFormatting sqref="I21:I23">
    <cfRule type="expression" dxfId="100" priority="102">
      <formula>$I$21&lt;&gt;""</formula>
    </cfRule>
  </conditionalFormatting>
  <conditionalFormatting sqref="I25:I27">
    <cfRule type="expression" dxfId="99" priority="107">
      <formula>$I$25&lt;&gt;""</formula>
    </cfRule>
  </conditionalFormatting>
  <conditionalFormatting sqref="I29:I31">
    <cfRule type="expression" dxfId="98" priority="112">
      <formula>$I$29&lt;&gt;""</formula>
    </cfRule>
  </conditionalFormatting>
  <conditionalFormatting sqref="I33:I35">
    <cfRule type="expression" dxfId="97" priority="117">
      <formula>$I$33&lt;&gt;""</formula>
    </cfRule>
  </conditionalFormatting>
  <conditionalFormatting sqref="I37:I39">
    <cfRule type="expression" dxfId="96" priority="122">
      <formula>$I$37&lt;&gt;""</formula>
    </cfRule>
  </conditionalFormatting>
  <conditionalFormatting sqref="K9:K11">
    <cfRule type="expression" dxfId="94" priority="128">
      <formula>ISNUMBER(SEARCH("Kritisch",$L$10))</formula>
    </cfRule>
    <cfRule type="expression" dxfId="93" priority="129">
      <formula>ISNUMBER(SEARCH("Hoch",$L$10))</formula>
    </cfRule>
    <cfRule type="expression" dxfId="92" priority="130">
      <formula>ISNUMBER(SEARCH("Mittel",$L$10))</formula>
    </cfRule>
    <cfRule type="expression" dxfId="91" priority="131">
      <formula>ISNUMBER(SEARCH("Niedrig",$L$10))</formula>
    </cfRule>
  </conditionalFormatting>
  <conditionalFormatting sqref="K13:K15">
    <cfRule type="expression" dxfId="90" priority="133">
      <formula>ISNUMBER(SEARCH("Kritisch",$L$14))</formula>
    </cfRule>
    <cfRule type="expression" dxfId="89" priority="134">
      <formula>ISNUMBER(SEARCH("Hoch",$L$14))</formula>
    </cfRule>
    <cfRule type="expression" dxfId="88" priority="135">
      <formula>ISNUMBER(SEARCH("Mittel",$L$14))</formula>
    </cfRule>
    <cfRule type="expression" dxfId="87" priority="136">
      <formula>ISNUMBER(SEARCH("Niedrig",$L$14))</formula>
    </cfRule>
  </conditionalFormatting>
  <conditionalFormatting sqref="K17:K19">
    <cfRule type="expression" dxfId="86" priority="138">
      <formula>ISNUMBER(SEARCH("Kritisch",$L$18))</formula>
    </cfRule>
    <cfRule type="expression" dxfId="85" priority="139">
      <formula>ISNUMBER(SEARCH("Hoch",$L$18))</formula>
    </cfRule>
    <cfRule type="expression" dxfId="84" priority="140">
      <formula>ISNUMBER(SEARCH("Mittel",$L$18))</formula>
    </cfRule>
    <cfRule type="expression" dxfId="83" priority="141">
      <formula>ISNUMBER(SEARCH("Niedrig",$L$18))</formula>
    </cfRule>
  </conditionalFormatting>
  <conditionalFormatting sqref="K21:K23">
    <cfRule type="expression" dxfId="82" priority="146">
      <formula>ISNUMBER(SEARCH("Niedrig",$L$22))</formula>
    </cfRule>
    <cfRule type="expression" dxfId="81" priority="143">
      <formula>ISNUMBER(SEARCH("Kritisch",$L$22))</formula>
    </cfRule>
    <cfRule type="expression" dxfId="80" priority="144">
      <formula>ISNUMBER(SEARCH("Hoch",$L$22))</formula>
    </cfRule>
    <cfRule type="expression" dxfId="79" priority="145">
      <formula>ISNUMBER(SEARCH("Mittel",$L$22))</formula>
    </cfRule>
  </conditionalFormatting>
  <conditionalFormatting sqref="K25:K27">
    <cfRule type="expression" dxfId="78" priority="151">
      <formula>ISNUMBER(SEARCH("Niedrig",$L$26))</formula>
    </cfRule>
    <cfRule type="expression" dxfId="77" priority="148">
      <formula>ISNUMBER(SEARCH("Kritisch",$L$26))</formula>
    </cfRule>
    <cfRule type="expression" dxfId="76" priority="149">
      <formula>ISNUMBER(SEARCH("Hoch",$L$26))</formula>
    </cfRule>
    <cfRule type="expression" dxfId="75" priority="150">
      <formula>ISNUMBER(SEARCH("Mittel",$L$26))</formula>
    </cfRule>
  </conditionalFormatting>
  <conditionalFormatting sqref="K29:K31">
    <cfRule type="expression" dxfId="74" priority="154">
      <formula>ISNUMBER(SEARCH("Hoch",$L$30))</formula>
    </cfRule>
    <cfRule type="expression" dxfId="73" priority="155">
      <formula>ISNUMBER(SEARCH("Mittel",$L$30))</formula>
    </cfRule>
    <cfRule type="expression" dxfId="72" priority="156">
      <formula>ISNUMBER(SEARCH("Niedrig",$L$30))</formula>
    </cfRule>
    <cfRule type="expression" dxfId="71" priority="153">
      <formula>ISNUMBER(SEARCH("Kritisch",$L$30))</formula>
    </cfRule>
  </conditionalFormatting>
  <conditionalFormatting sqref="K33:K35">
    <cfRule type="expression" dxfId="70" priority="158">
      <formula>ISNUMBER(SEARCH("Kritisch",$L$34))</formula>
    </cfRule>
    <cfRule type="expression" dxfId="69" priority="159">
      <formula>ISNUMBER(SEARCH("Hoch",$L$34))</formula>
    </cfRule>
    <cfRule type="expression" dxfId="68" priority="160">
      <formula>ISNUMBER(SEARCH("Mittel",$L$34))</formula>
    </cfRule>
    <cfRule type="expression" dxfId="67" priority="161">
      <formula>ISNUMBER(SEARCH("Niedrig",$L$34))</formula>
    </cfRule>
  </conditionalFormatting>
  <conditionalFormatting sqref="K37:K39">
    <cfRule type="expression" dxfId="66" priority="164">
      <formula>ISNUMBER(SEARCH("Hoch",$L$38))</formula>
    </cfRule>
    <cfRule type="expression" dxfId="65" priority="163">
      <formula>ISNUMBER(SEARCH("Kritisch",$L$38))</formula>
    </cfRule>
    <cfRule type="expression" dxfId="64" priority="165">
      <formula>ISNUMBER(SEARCH("Mittel",$L$38))</formula>
    </cfRule>
    <cfRule type="expression" dxfId="63" priority="166">
      <formula>ISNUMBER(SEARCH("Niedrig",$L$38))</formula>
    </cfRule>
  </conditionalFormatting>
  <conditionalFormatting sqref="L9:L11">
    <cfRule type="expression" dxfId="62" priority="127">
      <formula>$L$9&lt;&gt;""</formula>
    </cfRule>
  </conditionalFormatting>
  <conditionalFormatting sqref="L13:L15">
    <cfRule type="expression" dxfId="61" priority="132">
      <formula>$L$13&lt;&gt;""</formula>
    </cfRule>
  </conditionalFormatting>
  <conditionalFormatting sqref="L17:L19">
    <cfRule type="expression" dxfId="60" priority="137">
      <formula>$L$17&lt;&gt;""</formula>
    </cfRule>
  </conditionalFormatting>
  <conditionalFormatting sqref="L21:L23">
    <cfRule type="expression" dxfId="59" priority="142">
      <formula>$L$21&lt;&gt;""</formula>
    </cfRule>
  </conditionalFormatting>
  <conditionalFormatting sqref="L25:L27">
    <cfRule type="expression" dxfId="58" priority="147">
      <formula>$L$25&lt;&gt;""</formula>
    </cfRule>
  </conditionalFormatting>
  <conditionalFormatting sqref="L29:L31">
    <cfRule type="expression" dxfId="57" priority="152">
      <formula>$L$29&lt;&gt;""</formula>
    </cfRule>
  </conditionalFormatting>
  <conditionalFormatting sqref="L33:L35">
    <cfRule type="expression" dxfId="56" priority="157">
      <formula>$L$33&lt;&gt;""</formula>
    </cfRule>
  </conditionalFormatting>
  <conditionalFormatting sqref="L37:L39">
    <cfRule type="expression" dxfId="55" priority="162">
      <formula>$L$37&lt;&gt;""</formula>
    </cfRule>
  </conditionalFormatting>
  <conditionalFormatting sqref="N9:N11">
    <cfRule type="expression" dxfId="53" priority="168">
      <formula>ISNUMBER(SEARCH("Kritisch",$O$10))</formula>
    </cfRule>
    <cfRule type="expression" dxfId="52" priority="169">
      <formula>ISNUMBER(SEARCH("Hoch",$O$10))</formula>
    </cfRule>
    <cfRule type="expression" dxfId="51" priority="170">
      <formula>ISNUMBER(SEARCH("Mittel",$O$10))</formula>
    </cfRule>
    <cfRule type="expression" dxfId="50" priority="171">
      <formula>ISNUMBER(SEARCH("Niedrig",$O$10))</formula>
    </cfRule>
  </conditionalFormatting>
  <conditionalFormatting sqref="N13:N15">
    <cfRule type="expression" dxfId="49" priority="175">
      <formula>ISNUMBER(SEARCH("Mittel",$O$14))</formula>
    </cfRule>
    <cfRule type="expression" dxfId="48" priority="176">
      <formula>ISNUMBER(SEARCH("Niedrig",$O$14))</formula>
    </cfRule>
    <cfRule type="expression" dxfId="47" priority="173">
      <formula>ISNUMBER(SEARCH("Kritisch",$O$14))</formula>
    </cfRule>
    <cfRule type="expression" dxfId="46" priority="174">
      <formula>ISNUMBER(SEARCH("Hoch",$O$14))</formula>
    </cfRule>
  </conditionalFormatting>
  <conditionalFormatting sqref="N17:N19">
    <cfRule type="expression" dxfId="45" priority="179">
      <formula>ISNUMBER(SEARCH("Hoch",$O$18))</formula>
    </cfRule>
    <cfRule type="expression" dxfId="44" priority="180">
      <formula>ISNUMBER(SEARCH("Mittel",$O$18))</formula>
    </cfRule>
    <cfRule type="expression" dxfId="43" priority="181">
      <formula>ISNUMBER(SEARCH("Niedrig",$O$18))</formula>
    </cfRule>
    <cfRule type="expression" dxfId="42" priority="178">
      <formula>ISNUMBER(SEARCH("Kritisch",$O$18))</formula>
    </cfRule>
  </conditionalFormatting>
  <conditionalFormatting sqref="N21:N23">
    <cfRule type="expression" dxfId="41" priority="183">
      <formula>ISNUMBER(SEARCH("Kritisch",$O$22))</formula>
    </cfRule>
    <cfRule type="expression" dxfId="40" priority="184">
      <formula>ISNUMBER(SEARCH("Hoch",$O$22))</formula>
    </cfRule>
    <cfRule type="expression" dxfId="39" priority="185">
      <formula>ISNUMBER(SEARCH("Mittel",$O$22))</formula>
    </cfRule>
    <cfRule type="expression" dxfId="38" priority="186">
      <formula>ISNUMBER(SEARCH("Niedrig",$O$22))</formula>
    </cfRule>
  </conditionalFormatting>
  <conditionalFormatting sqref="N25:N27">
    <cfRule type="expression" dxfId="37" priority="188">
      <formula>ISNUMBER(SEARCH("Kritisch",$O$26))</formula>
    </cfRule>
    <cfRule type="expression" dxfId="36" priority="189">
      <formula>ISNUMBER(SEARCH("Hoch",$O$26))</formula>
    </cfRule>
    <cfRule type="expression" dxfId="35" priority="190">
      <formula>ISNUMBER(SEARCH("Mittel",$O$26))</formula>
    </cfRule>
    <cfRule type="expression" dxfId="34" priority="191">
      <formula>ISNUMBER(SEARCH("Niedrig",$O$26))</formula>
    </cfRule>
  </conditionalFormatting>
  <conditionalFormatting sqref="N29:N31">
    <cfRule type="expression" dxfId="33" priority="193">
      <formula>ISNUMBER(SEARCH("Kritisch",$O$30))</formula>
    </cfRule>
    <cfRule type="expression" dxfId="32" priority="194">
      <formula>ISNUMBER(SEARCH("Hoch",$O$30))</formula>
    </cfRule>
    <cfRule type="expression" dxfId="31" priority="195">
      <formula>ISNUMBER(SEARCH("Mittel",$O$30))</formula>
    </cfRule>
    <cfRule type="expression" dxfId="30" priority="196">
      <formula>ISNUMBER(SEARCH("Niedrig",$O$30))</formula>
    </cfRule>
  </conditionalFormatting>
  <conditionalFormatting sqref="N33:N35">
    <cfRule type="expression" dxfId="29" priority="199">
      <formula>ISNUMBER(SEARCH("Hoch",$O$34))</formula>
    </cfRule>
    <cfRule type="expression" dxfId="28" priority="198">
      <formula>ISNUMBER(SEARCH("Kritisch",$O$34))</formula>
    </cfRule>
    <cfRule type="expression" dxfId="27" priority="200">
      <formula>ISNUMBER(SEARCH("Mittel",$O$34))</formula>
    </cfRule>
    <cfRule type="expression" dxfId="26" priority="201">
      <formula>ISNUMBER(SEARCH("Niedrig",$O$34))</formula>
    </cfRule>
  </conditionalFormatting>
  <conditionalFormatting sqref="N37:N39">
    <cfRule type="expression" dxfId="25" priority="206">
      <formula>ISNUMBER(SEARCH("Niedrig",$O$38))</formula>
    </cfRule>
    <cfRule type="expression" dxfId="24" priority="203">
      <formula>ISNUMBER(SEARCH("Kritisch",$O$38))</formula>
    </cfRule>
    <cfRule type="expression" dxfId="23" priority="204">
      <formula>ISNUMBER(SEARCH("Hoch",$O$38))</formula>
    </cfRule>
    <cfRule type="expression" dxfId="22" priority="205">
      <formula>ISNUMBER(SEARCH("Mittel",$O$38))</formula>
    </cfRule>
  </conditionalFormatting>
  <conditionalFormatting sqref="O9:O11">
    <cfRule type="expression" dxfId="21" priority="167">
      <formula>$O$9&lt;&gt;""</formula>
    </cfRule>
  </conditionalFormatting>
  <conditionalFormatting sqref="O13:O15">
    <cfRule type="expression" dxfId="20" priority="172">
      <formula>$O$13&lt;&gt;""</formula>
    </cfRule>
  </conditionalFormatting>
  <conditionalFormatting sqref="O17:O19">
    <cfRule type="expression" dxfId="19" priority="177">
      <formula>$O$17&lt;&gt;""</formula>
    </cfRule>
  </conditionalFormatting>
  <conditionalFormatting sqref="O21:O23">
    <cfRule type="expression" dxfId="18" priority="182">
      <formula>$O$21&lt;&gt;""</formula>
    </cfRule>
  </conditionalFormatting>
  <conditionalFormatting sqref="O25:O27">
    <cfRule type="expression" dxfId="17" priority="187">
      <formula>$O$25&lt;&gt;""</formula>
    </cfRule>
  </conditionalFormatting>
  <conditionalFormatting sqref="O29:O31">
    <cfRule type="expression" dxfId="16" priority="192">
      <formula>$O$29&lt;&gt;""</formula>
    </cfRule>
  </conditionalFormatting>
  <conditionalFormatting sqref="O33:O35">
    <cfRule type="expression" dxfId="15" priority="197">
      <formula>$O$33&lt;&gt;""</formula>
    </cfRule>
  </conditionalFormatting>
  <conditionalFormatting sqref="O37:O39">
    <cfRule type="expression" dxfId="14" priority="202">
      <formula>$O$37&lt;&gt;""</formula>
    </cfRule>
  </conditionalFormatting>
  <pageMargins left="0.3" right="0.3" top="0.4" bottom="0.4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000-000002000000}">
            <xm:f>AND(Konfiguration!$C$9&lt;&gt;"",COUNTIF(Aufgabenliste!$G$4:$G$203,$B$6)&gt;Konfiguration!$C$9)</xm:f>
            <x14:dxf>
              <font>
                <b/>
                <sz val="9"/>
                <color rgb="FF9B2F23"/>
                <name val="Calibri"/>
                <charset val="1"/>
              </font>
              <fill>
                <patternFill>
                  <bgColor rgb="FFF3D9D5"/>
                </patternFill>
              </fill>
            </x14:dxf>
          </x14:cfRule>
          <xm:sqref>B7</xm:sqref>
        </x14:conditionalFormatting>
        <x14:conditionalFormatting xmlns:xm="http://schemas.microsoft.com/office/excel/2006/main">
          <x14:cfRule type="expression" priority="3" id="{00000000-000E-0000-0000-000003000000}">
            <xm:f>AND(Konfiguration!$C$10&lt;&gt;"",COUNTIF(Aufgabenliste!$G$4:$G$203,$E$6)&gt;Konfiguration!$C$10)</xm:f>
            <x14:dxf>
              <font>
                <b/>
                <sz val="9"/>
                <color rgb="FF9B2F23"/>
                <name val="Calibri"/>
                <charset val="1"/>
              </font>
              <fill>
                <patternFill>
                  <bgColor rgb="FFF3D9D5"/>
                </patternFill>
              </fill>
            </x14:dxf>
          </x14:cfRule>
          <xm:sqref>E7</xm:sqref>
        </x14:conditionalFormatting>
        <x14:conditionalFormatting xmlns:xm="http://schemas.microsoft.com/office/excel/2006/main">
          <x14:cfRule type="expression" priority="4" id="{00000000-000E-0000-0000-000004000000}">
            <xm:f>AND(Konfiguration!$C$11&lt;&gt;"",COUNTIF(Aufgabenliste!$G$4:$G$203,$H$6)&gt;Konfiguration!$C$11)</xm:f>
            <x14:dxf>
              <font>
                <b/>
                <sz val="9"/>
                <color rgb="FF9B2F23"/>
                <name val="Calibri"/>
                <charset val="1"/>
              </font>
              <fill>
                <patternFill>
                  <bgColor rgb="FFF3D9D5"/>
                </patternFill>
              </fill>
            </x14:dxf>
          </x14:cfRule>
          <xm:sqref>H7</xm:sqref>
        </x14:conditionalFormatting>
        <x14:conditionalFormatting xmlns:xm="http://schemas.microsoft.com/office/excel/2006/main">
          <x14:cfRule type="expression" priority="5" id="{00000000-000E-0000-0000-000005000000}">
            <xm:f>AND(Konfiguration!$C$12&lt;&gt;"",COUNTIF(Aufgabenliste!$G$4:$G$203,$K$6)&gt;Konfiguration!$C$12)</xm:f>
            <x14:dxf>
              <font>
                <b/>
                <sz val="9"/>
                <color rgb="FF9B2F23"/>
                <name val="Calibri"/>
                <charset val="1"/>
              </font>
              <fill>
                <patternFill>
                  <bgColor rgb="FFF3D9D5"/>
                </patternFill>
              </fill>
            </x14:dxf>
          </x14:cfRule>
          <xm:sqref>K7</xm:sqref>
        </x14:conditionalFormatting>
        <x14:conditionalFormatting xmlns:xm="http://schemas.microsoft.com/office/excel/2006/main">
          <x14:cfRule type="expression" priority="6" id="{00000000-000E-0000-0000-000006000000}">
            <xm:f>AND(Konfiguration!$C$13&lt;&gt;"",COUNTIF(Aufgabenliste!$G$4:$G$203,$N$6)&gt;Konfiguration!$C$13)</xm:f>
            <x14:dxf>
              <font>
                <b/>
                <sz val="9"/>
                <color rgb="FF9B2F23"/>
                <name val="Calibri"/>
                <charset val="1"/>
              </font>
              <fill>
                <patternFill>
                  <bgColor rgb="FFF3D9D5"/>
                </patternFill>
              </fill>
            </x14:dxf>
          </x14:cfRule>
          <xm:sqref>N7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D6CA8"/>
    <pageSetUpPr fitToPage="1"/>
  </sheetPr>
  <dimension ref="A1:O203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8.7109375" defaultRowHeight="15" x14ac:dyDescent="0.25"/>
  <cols>
    <col min="1" max="1" width="8" customWidth="1"/>
    <col min="2" max="2" width="28" customWidth="1"/>
    <col min="3" max="3" width="38" customWidth="1"/>
    <col min="4" max="4" width="13" customWidth="1"/>
    <col min="5" max="5" width="15" customWidth="1"/>
    <col min="6" max="6" width="12" customWidth="1"/>
    <col min="7" max="7" width="14" customWidth="1"/>
    <col min="8" max="10" width="12" customWidth="1"/>
    <col min="11" max="11" width="11" customWidth="1"/>
    <col min="12" max="12" width="14" customWidth="1"/>
    <col min="13" max="13" width="9" customWidth="1"/>
    <col min="14" max="14" width="15" customWidth="1"/>
  </cols>
  <sheetData>
    <row r="1" spans="1:15" ht="43.5" customHeight="1" x14ac:dyDescent="0.25">
      <c r="A1" s="15"/>
      <c r="B1" s="16" t="s">
        <v>0</v>
      </c>
      <c r="C1" s="14" t="s">
        <v>9</v>
      </c>
      <c r="D1" s="14"/>
      <c r="E1" s="14"/>
      <c r="F1" s="14"/>
      <c r="G1" s="14"/>
      <c r="H1" s="14"/>
      <c r="I1" s="14"/>
      <c r="J1" s="13" t="s">
        <v>2</v>
      </c>
      <c r="K1" s="13"/>
      <c r="L1" s="13"/>
      <c r="M1" s="72" t="s">
        <v>10</v>
      </c>
      <c r="N1" s="72"/>
    </row>
    <row r="2" spans="1:15" ht="18" customHeight="1" x14ac:dyDescent="0.25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72"/>
      <c r="N2" s="72"/>
    </row>
    <row r="3" spans="1:15" ht="21.75" customHeight="1" x14ac:dyDescent="0.25">
      <c r="A3" s="20" t="s">
        <v>12</v>
      </c>
      <c r="B3" s="20" t="s">
        <v>13</v>
      </c>
      <c r="C3" s="20" t="s">
        <v>14</v>
      </c>
      <c r="D3" s="20" t="s">
        <v>15</v>
      </c>
      <c r="E3" s="20" t="s">
        <v>16</v>
      </c>
      <c r="F3" s="20" t="s">
        <v>17</v>
      </c>
      <c r="G3" s="20" t="s">
        <v>18</v>
      </c>
      <c r="H3" s="20" t="s">
        <v>19</v>
      </c>
      <c r="I3" s="20" t="s">
        <v>20</v>
      </c>
      <c r="J3" s="20" t="s">
        <v>21</v>
      </c>
      <c r="K3" s="20" t="s">
        <v>22</v>
      </c>
      <c r="L3" s="20" t="s">
        <v>23</v>
      </c>
      <c r="M3" s="21" t="s">
        <v>24</v>
      </c>
      <c r="N3" s="22" t="s">
        <v>25</v>
      </c>
      <c r="O3" s="23"/>
    </row>
    <row r="4" spans="1:15" ht="30" customHeight="1" x14ac:dyDescent="0.25">
      <c r="A4" s="24" t="s">
        <v>26</v>
      </c>
      <c r="B4" s="25" t="s">
        <v>27</v>
      </c>
      <c r="C4" s="25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27">
        <v>46304</v>
      </c>
      <c r="I4" s="27">
        <v>46318</v>
      </c>
      <c r="J4" s="28">
        <v>0</v>
      </c>
      <c r="K4" s="29">
        <f ca="1">IF(OR($G4="",$G4="Abgeschlossen",$I4=""),"",$I4-Konfiguration!$C$5)</f>
        <v>12</v>
      </c>
      <c r="L4" s="26" t="str">
        <f ca="1">IF($G4="","",IF($G4="Abgeschlossen","Abgeschlossen",IF($I4="","",IF($I4&lt;Konfiguration!$C$5,"Überfällig",IF($I4&lt;=Konfiguration!$C$5+7,"Fällig bald","Im Plan")))))</f>
        <v>Im Plan</v>
      </c>
      <c r="M4" s="30">
        <f>IF($G4="","",COUNTIF($G$4:$G4,$G4))</f>
        <v>1</v>
      </c>
      <c r="N4" s="31" t="str">
        <f t="shared" ref="N4:N35" si="0">IF($G4="","",$G4&amp;"#"&amp;$M4)</f>
        <v>Geplant#1</v>
      </c>
    </row>
    <row r="5" spans="1:15" ht="30" customHeight="1" x14ac:dyDescent="0.25">
      <c r="A5" s="32" t="s">
        <v>33</v>
      </c>
      <c r="B5" s="33" t="s">
        <v>34</v>
      </c>
      <c r="C5" s="33" t="s">
        <v>35</v>
      </c>
      <c r="D5" s="34" t="s">
        <v>36</v>
      </c>
      <c r="E5" s="34" t="s">
        <v>37</v>
      </c>
      <c r="F5" s="34" t="s">
        <v>38</v>
      </c>
      <c r="G5" s="34" t="s">
        <v>39</v>
      </c>
      <c r="H5" s="35">
        <v>46296</v>
      </c>
      <c r="I5" s="35">
        <v>46304</v>
      </c>
      <c r="J5" s="36">
        <v>0.55000000000000004</v>
      </c>
      <c r="K5" s="37">
        <f ca="1">IF(OR($G5="",$G5="Abgeschlossen",$I5=""),"",$I5-Konfiguration!$C$5)</f>
        <v>-2</v>
      </c>
      <c r="L5" s="34" t="str">
        <f ca="1">IF($G5="","",IF($G5="Abgeschlossen","Abgeschlossen",IF($I5="","",IF($I5&lt;Konfiguration!$C$5,"Überfällig",IF($I5&lt;=Konfiguration!$C$5+7,"Fällig bald","Im Plan")))))</f>
        <v>Überfällig</v>
      </c>
      <c r="M5" s="30">
        <f>IF($G5="","",COUNTIF($G$4:$G5,$G5))</f>
        <v>1</v>
      </c>
      <c r="N5" s="31" t="str">
        <f t="shared" si="0"/>
        <v>In Umsetzung#1</v>
      </c>
    </row>
    <row r="6" spans="1:15" ht="30" customHeight="1" x14ac:dyDescent="0.25">
      <c r="A6" s="24" t="s">
        <v>40</v>
      </c>
      <c r="B6" s="25" t="s">
        <v>41</v>
      </c>
      <c r="C6" s="25" t="s">
        <v>42</v>
      </c>
      <c r="D6" s="26" t="s">
        <v>43</v>
      </c>
      <c r="E6" s="26" t="s">
        <v>44</v>
      </c>
      <c r="F6" s="26" t="s">
        <v>45</v>
      </c>
      <c r="G6" s="26" t="s">
        <v>39</v>
      </c>
      <c r="H6" s="27">
        <v>46293</v>
      </c>
      <c r="I6" s="27">
        <v>46321</v>
      </c>
      <c r="J6" s="28">
        <v>0.35</v>
      </c>
      <c r="K6" s="29">
        <f ca="1">IF(OR($G6="",$G6="Abgeschlossen",$I6=""),"",$I6-Konfiguration!$C$5)</f>
        <v>15</v>
      </c>
      <c r="L6" s="26" t="str">
        <f ca="1">IF($G6="","",IF($G6="Abgeschlossen","Abgeschlossen",IF($I6="","",IF($I6&lt;Konfiguration!$C$5,"Überfällig",IF($I6&lt;=Konfiguration!$C$5+7,"Fällig bald","Im Plan")))))</f>
        <v>Im Plan</v>
      </c>
      <c r="M6" s="30">
        <f>IF($G6="","",COUNTIF($G$4:$G6,$G6))</f>
        <v>2</v>
      </c>
      <c r="N6" s="31" t="str">
        <f t="shared" si="0"/>
        <v>In Umsetzung#2</v>
      </c>
    </row>
    <row r="7" spans="1:15" ht="30" customHeight="1" x14ac:dyDescent="0.25">
      <c r="A7" s="32" t="s">
        <v>46</v>
      </c>
      <c r="B7" s="33" t="s">
        <v>47</v>
      </c>
      <c r="C7" s="33" t="s">
        <v>48</v>
      </c>
      <c r="D7" s="34" t="s">
        <v>43</v>
      </c>
      <c r="E7" s="34" t="s">
        <v>49</v>
      </c>
      <c r="F7" s="34" t="s">
        <v>50</v>
      </c>
      <c r="G7" s="34" t="s">
        <v>51</v>
      </c>
      <c r="H7" s="35">
        <v>46315</v>
      </c>
      <c r="I7" s="35">
        <v>46339</v>
      </c>
      <c r="J7" s="36">
        <v>0</v>
      </c>
      <c r="K7" s="37">
        <f ca="1">IF(OR($G7="",$G7="Abgeschlossen",$I7=""),"",$I7-Konfiguration!$C$5)</f>
        <v>33</v>
      </c>
      <c r="L7" s="34" t="str">
        <f ca="1">IF($G7="","",IF($G7="Abgeschlossen","Abgeschlossen",IF($I7="","",IF($I7&lt;Konfiguration!$C$5,"Überfällig",IF($I7&lt;=Konfiguration!$C$5+7,"Fällig bald","Im Plan")))))</f>
        <v>Im Plan</v>
      </c>
      <c r="M7" s="30">
        <f>IF($G7="","",COUNTIF($G$4:$G7,$G7))</f>
        <v>1</v>
      </c>
      <c r="N7" s="31" t="str">
        <f t="shared" si="0"/>
        <v>Eingang#1</v>
      </c>
    </row>
    <row r="8" spans="1:15" ht="30" customHeight="1" x14ac:dyDescent="0.25">
      <c r="A8" s="24" t="s">
        <v>52</v>
      </c>
      <c r="B8" s="25" t="s">
        <v>53</v>
      </c>
      <c r="C8" s="25" t="s">
        <v>54</v>
      </c>
      <c r="D8" s="26" t="s">
        <v>55</v>
      </c>
      <c r="E8" s="26" t="s">
        <v>56</v>
      </c>
      <c r="F8" s="26" t="s">
        <v>31</v>
      </c>
      <c r="G8" s="26" t="s">
        <v>32</v>
      </c>
      <c r="H8" s="27">
        <v>46307</v>
      </c>
      <c r="I8" s="27">
        <v>46325</v>
      </c>
      <c r="J8" s="28">
        <v>0</v>
      </c>
      <c r="K8" s="29">
        <f ca="1">IF(OR($G8="",$G8="Abgeschlossen",$I8=""),"",$I8-Konfiguration!$C$5)</f>
        <v>19</v>
      </c>
      <c r="L8" s="26" t="str">
        <f ca="1">IF($G8="","",IF($G8="Abgeschlossen","Abgeschlossen",IF($I8="","",IF($I8&lt;Konfiguration!$C$5,"Überfällig",IF($I8&lt;=Konfiguration!$C$5+7,"Fällig bald","Im Plan")))))</f>
        <v>Im Plan</v>
      </c>
      <c r="M8" s="30">
        <f>IF($G8="","",COUNTIF($G$4:$G8,$G8))</f>
        <v>2</v>
      </c>
      <c r="N8" s="31" t="str">
        <f t="shared" si="0"/>
        <v>Geplant#2</v>
      </c>
    </row>
    <row r="9" spans="1:15" ht="30" customHeight="1" x14ac:dyDescent="0.25">
      <c r="A9" s="32" t="s">
        <v>57</v>
      </c>
      <c r="B9" s="33" t="s">
        <v>58</v>
      </c>
      <c r="C9" s="33" t="s">
        <v>59</v>
      </c>
      <c r="D9" s="34" t="s">
        <v>60</v>
      </c>
      <c r="E9" s="34" t="s">
        <v>61</v>
      </c>
      <c r="F9" s="34" t="s">
        <v>45</v>
      </c>
      <c r="G9" s="34" t="s">
        <v>62</v>
      </c>
      <c r="H9" s="35">
        <v>46287</v>
      </c>
      <c r="I9" s="35">
        <v>46303</v>
      </c>
      <c r="J9" s="36">
        <v>0.8</v>
      </c>
      <c r="K9" s="37">
        <f ca="1">IF(OR($G9="",$G9="Abgeschlossen",$I9=""),"",$I9-Konfiguration!$C$5)</f>
        <v>-3</v>
      </c>
      <c r="L9" s="34" t="str">
        <f ca="1">IF($G9="","",IF($G9="Abgeschlossen","Abgeschlossen",IF($I9="","",IF($I9&lt;Konfiguration!$C$5,"Überfällig",IF($I9&lt;=Konfiguration!$C$5+7,"Fällig bald","Im Plan")))))</f>
        <v>Überfällig</v>
      </c>
      <c r="M9" s="30">
        <f>IF($G9="","",COUNTIF($G$4:$G9,$G9))</f>
        <v>1</v>
      </c>
      <c r="N9" s="31" t="str">
        <f t="shared" si="0"/>
        <v>Review#1</v>
      </c>
    </row>
    <row r="10" spans="1:15" ht="30" customHeight="1" x14ac:dyDescent="0.25">
      <c r="A10" s="24" t="s">
        <v>63</v>
      </c>
      <c r="B10" s="25" t="s">
        <v>64</v>
      </c>
      <c r="C10" s="25" t="s">
        <v>65</v>
      </c>
      <c r="D10" s="26" t="s">
        <v>29</v>
      </c>
      <c r="E10" s="26" t="s">
        <v>30</v>
      </c>
      <c r="F10" s="26" t="s">
        <v>31</v>
      </c>
      <c r="G10" s="26" t="s">
        <v>51</v>
      </c>
      <c r="H10" s="27">
        <v>46320</v>
      </c>
      <c r="I10" s="27">
        <v>46344</v>
      </c>
      <c r="J10" s="28">
        <v>0</v>
      </c>
      <c r="K10" s="29">
        <f ca="1">IF(OR($G10="",$G10="Abgeschlossen",$I10=""),"",$I10-Konfiguration!$C$5)</f>
        <v>38</v>
      </c>
      <c r="L10" s="26" t="str">
        <f ca="1">IF($G10="","",IF($G10="Abgeschlossen","Abgeschlossen",IF($I10="","",IF($I10&lt;Konfiguration!$C$5,"Überfällig",IF($I10&lt;=Konfiguration!$C$5+7,"Fällig bald","Im Plan")))))</f>
        <v>Im Plan</v>
      </c>
      <c r="M10" s="30">
        <f>IF($G10="","",COUNTIF($G$4:$G10,$G10))</f>
        <v>2</v>
      </c>
      <c r="N10" s="31" t="str">
        <f t="shared" si="0"/>
        <v>Eingang#2</v>
      </c>
    </row>
    <row r="11" spans="1:15" ht="30" customHeight="1" x14ac:dyDescent="0.25">
      <c r="A11" s="32" t="s">
        <v>66</v>
      </c>
      <c r="B11" s="33" t="s">
        <v>67</v>
      </c>
      <c r="C11" s="33" t="s">
        <v>68</v>
      </c>
      <c r="D11" s="34" t="s">
        <v>36</v>
      </c>
      <c r="E11" s="34" t="s">
        <v>37</v>
      </c>
      <c r="F11" s="34" t="s">
        <v>38</v>
      </c>
      <c r="G11" s="34" t="s">
        <v>32</v>
      </c>
      <c r="H11" s="35">
        <v>46300</v>
      </c>
      <c r="I11" s="35">
        <v>46302</v>
      </c>
      <c r="J11" s="36">
        <v>0.1</v>
      </c>
      <c r="K11" s="37">
        <f ca="1">IF(OR($G11="",$G11="Abgeschlossen",$I11=""),"",$I11-Konfiguration!$C$5)</f>
        <v>-4</v>
      </c>
      <c r="L11" s="34" t="str">
        <f ca="1">IF($G11="","",IF($G11="Abgeschlossen","Abgeschlossen",IF($I11="","",IF($I11&lt;Konfiguration!$C$5,"Überfällig",IF($I11&lt;=Konfiguration!$C$5+7,"Fällig bald","Im Plan")))))</f>
        <v>Überfällig</v>
      </c>
      <c r="M11" s="30">
        <f>IF($G11="","",COUNTIF($G$4:$G11,$G11))</f>
        <v>3</v>
      </c>
      <c r="N11" s="31" t="str">
        <f t="shared" si="0"/>
        <v>Geplant#3</v>
      </c>
    </row>
    <row r="12" spans="1:15" ht="30" customHeight="1" x14ac:dyDescent="0.25">
      <c r="A12" s="24" t="s">
        <v>69</v>
      </c>
      <c r="B12" s="25" t="s">
        <v>70</v>
      </c>
      <c r="C12" s="25" t="s">
        <v>71</v>
      </c>
      <c r="D12" s="26" t="s">
        <v>72</v>
      </c>
      <c r="E12" s="26" t="s">
        <v>44</v>
      </c>
      <c r="F12" s="26" t="s">
        <v>50</v>
      </c>
      <c r="G12" s="26" t="s">
        <v>39</v>
      </c>
      <c r="H12" s="27">
        <v>46297</v>
      </c>
      <c r="I12" s="27">
        <v>46328</v>
      </c>
      <c r="J12" s="28">
        <v>0.4</v>
      </c>
      <c r="K12" s="29">
        <f ca="1">IF(OR($G12="",$G12="Abgeschlossen",$I12=""),"",$I12-Konfiguration!$C$5)</f>
        <v>22</v>
      </c>
      <c r="L12" s="26" t="str">
        <f ca="1">IF($G12="","",IF($G12="Abgeschlossen","Abgeschlossen",IF($I12="","",IF($I12&lt;Konfiguration!$C$5,"Überfällig",IF($I12&lt;=Konfiguration!$C$5+7,"Fällig bald","Im Plan")))))</f>
        <v>Im Plan</v>
      </c>
      <c r="M12" s="30">
        <f>IF($G12="","",COUNTIF($G$4:$G12,$G12))</f>
        <v>3</v>
      </c>
      <c r="N12" s="31" t="str">
        <f t="shared" si="0"/>
        <v>In Umsetzung#3</v>
      </c>
    </row>
    <row r="13" spans="1:15" ht="30" customHeight="1" x14ac:dyDescent="0.25">
      <c r="A13" s="32" t="s">
        <v>73</v>
      </c>
      <c r="B13" s="33" t="s">
        <v>74</v>
      </c>
      <c r="C13" s="33" t="s">
        <v>75</v>
      </c>
      <c r="D13" s="34" t="s">
        <v>60</v>
      </c>
      <c r="E13" s="34" t="s">
        <v>56</v>
      </c>
      <c r="F13" s="34" t="s">
        <v>50</v>
      </c>
      <c r="G13" s="34" t="s">
        <v>32</v>
      </c>
      <c r="H13" s="35">
        <v>46306</v>
      </c>
      <c r="I13" s="35">
        <v>46323</v>
      </c>
      <c r="J13" s="36">
        <v>0</v>
      </c>
      <c r="K13" s="37">
        <f ca="1">IF(OR($G13="",$G13="Abgeschlossen",$I13=""),"",$I13-Konfiguration!$C$5)</f>
        <v>17</v>
      </c>
      <c r="L13" s="34" t="str">
        <f ca="1">IF($G13="","",IF($G13="Abgeschlossen","Abgeschlossen",IF($I13="","",IF($I13&lt;Konfiguration!$C$5,"Überfällig",IF($I13&lt;=Konfiguration!$C$5+7,"Fällig bald","Im Plan")))))</f>
        <v>Im Plan</v>
      </c>
      <c r="M13" s="30">
        <f>IF($G13="","",COUNTIF($G$4:$G13,$G13))</f>
        <v>4</v>
      </c>
      <c r="N13" s="31" t="str">
        <f t="shared" si="0"/>
        <v>Geplant#4</v>
      </c>
    </row>
    <row r="14" spans="1:15" ht="30" customHeight="1" x14ac:dyDescent="0.25">
      <c r="A14" s="24" t="s">
        <v>76</v>
      </c>
      <c r="B14" s="25" t="s">
        <v>77</v>
      </c>
      <c r="C14" s="25" t="s">
        <v>78</v>
      </c>
      <c r="D14" s="26" t="s">
        <v>79</v>
      </c>
      <c r="E14" s="26" t="s">
        <v>61</v>
      </c>
      <c r="F14" s="26" t="s">
        <v>45</v>
      </c>
      <c r="G14" s="26" t="s">
        <v>32</v>
      </c>
      <c r="H14" s="27">
        <v>46304</v>
      </c>
      <c r="I14" s="27">
        <v>46311</v>
      </c>
      <c r="J14" s="28">
        <v>0</v>
      </c>
      <c r="K14" s="29">
        <f ca="1">IF(OR($G14="",$G14="Abgeschlossen",$I14=""),"",$I14-Konfiguration!$C$5)</f>
        <v>5</v>
      </c>
      <c r="L14" s="26" t="str">
        <f ca="1">IF($G14="","",IF($G14="Abgeschlossen","Abgeschlossen",IF($I14="","",IF($I14&lt;Konfiguration!$C$5,"Überfällig",IF($I14&lt;=Konfiguration!$C$5+7,"Fällig bald","Im Plan")))))</f>
        <v>Fällig bald</v>
      </c>
      <c r="M14" s="30">
        <f>IF($G14="","",COUNTIF($G$4:$G14,$G14))</f>
        <v>5</v>
      </c>
      <c r="N14" s="31" t="str">
        <f t="shared" si="0"/>
        <v>Geplant#5</v>
      </c>
    </row>
    <row r="15" spans="1:15" ht="30" customHeight="1" x14ac:dyDescent="0.25">
      <c r="A15" s="32" t="s">
        <v>80</v>
      </c>
      <c r="B15" s="33" t="s">
        <v>81</v>
      </c>
      <c r="C15" s="33" t="s">
        <v>82</v>
      </c>
      <c r="D15" s="34" t="s">
        <v>43</v>
      </c>
      <c r="E15" s="34" t="s">
        <v>49</v>
      </c>
      <c r="F15" s="34" t="s">
        <v>31</v>
      </c>
      <c r="G15" s="34" t="s">
        <v>62</v>
      </c>
      <c r="H15" s="35">
        <v>46285</v>
      </c>
      <c r="I15" s="35">
        <v>46308</v>
      </c>
      <c r="J15" s="36">
        <v>0.7</v>
      </c>
      <c r="K15" s="37">
        <f ca="1">IF(OR($G15="",$G15="Abgeschlossen",$I15=""),"",$I15-Konfiguration!$C$5)</f>
        <v>2</v>
      </c>
      <c r="L15" s="34" t="str">
        <f ca="1">IF($G15="","",IF($G15="Abgeschlossen","Abgeschlossen",IF($I15="","",IF($I15&lt;Konfiguration!$C$5,"Überfällig",IF($I15&lt;=Konfiguration!$C$5+7,"Fällig bald","Im Plan")))))</f>
        <v>Fällig bald</v>
      </c>
      <c r="M15" s="30">
        <f>IF($G15="","",COUNTIF($G$4:$G15,$G15))</f>
        <v>2</v>
      </c>
      <c r="N15" s="31" t="str">
        <f t="shared" si="0"/>
        <v>Review#2</v>
      </c>
    </row>
    <row r="16" spans="1:15" ht="30" customHeight="1" x14ac:dyDescent="0.25">
      <c r="A16" s="24" t="s">
        <v>83</v>
      </c>
      <c r="B16" s="25" t="s">
        <v>84</v>
      </c>
      <c r="C16" s="25" t="s">
        <v>85</v>
      </c>
      <c r="D16" s="26" t="s">
        <v>43</v>
      </c>
      <c r="E16" s="26" t="s">
        <v>30</v>
      </c>
      <c r="F16" s="26" t="s">
        <v>45</v>
      </c>
      <c r="G16" s="26" t="s">
        <v>86</v>
      </c>
      <c r="H16" s="27">
        <v>46252</v>
      </c>
      <c r="I16" s="27">
        <v>46273</v>
      </c>
      <c r="J16" s="28">
        <v>1</v>
      </c>
      <c r="K16" s="29" t="str">
        <f>IF(OR($G16="",$G16="Abgeschlossen",$I16=""),"",$I16-Konfiguration!$C$5)</f>
        <v/>
      </c>
      <c r="L16" s="26" t="str">
        <f>IF($G16="","",IF($G16="Abgeschlossen","Abgeschlossen",IF($I16="","",IF($I16&lt;Konfiguration!$C$5,"Überfällig",IF($I16&lt;=Konfiguration!$C$5+7,"Fällig bald","Im Plan")))))</f>
        <v>Abgeschlossen</v>
      </c>
      <c r="M16" s="30">
        <f>IF($G16="","",COUNTIF($G$4:$G16,$G16))</f>
        <v>1</v>
      </c>
      <c r="N16" s="31" t="str">
        <f t="shared" si="0"/>
        <v>Abgeschlossen#1</v>
      </c>
    </row>
    <row r="17" spans="1:14" ht="30" customHeight="1" x14ac:dyDescent="0.25">
      <c r="A17" s="32" t="s">
        <v>87</v>
      </c>
      <c r="B17" s="33" t="s">
        <v>88</v>
      </c>
      <c r="C17" s="33" t="s">
        <v>89</v>
      </c>
      <c r="D17" s="34" t="s">
        <v>72</v>
      </c>
      <c r="E17" s="34" t="s">
        <v>37</v>
      </c>
      <c r="F17" s="34" t="s">
        <v>50</v>
      </c>
      <c r="G17" s="34" t="s">
        <v>51</v>
      </c>
      <c r="H17" s="35">
        <v>46329</v>
      </c>
      <c r="I17" s="35">
        <v>46358</v>
      </c>
      <c r="J17" s="36">
        <v>0</v>
      </c>
      <c r="K17" s="37">
        <f ca="1">IF(OR($G17="",$G17="Abgeschlossen",$I17=""),"",$I17-Konfiguration!$C$5)</f>
        <v>52</v>
      </c>
      <c r="L17" s="34" t="str">
        <f ca="1">IF($G17="","",IF($G17="Abgeschlossen","Abgeschlossen",IF($I17="","",IF($I17&lt;Konfiguration!$C$5,"Überfällig",IF($I17&lt;=Konfiguration!$C$5+7,"Fällig bald","Im Plan")))))</f>
        <v>Im Plan</v>
      </c>
      <c r="M17" s="30">
        <f>IF($G17="","",COUNTIF($G$4:$G17,$G17))</f>
        <v>3</v>
      </c>
      <c r="N17" s="31" t="str">
        <f t="shared" si="0"/>
        <v>Eingang#3</v>
      </c>
    </row>
    <row r="18" spans="1:14" ht="30" customHeight="1" x14ac:dyDescent="0.25">
      <c r="A18" s="24" t="s">
        <v>90</v>
      </c>
      <c r="B18" s="25" t="s">
        <v>91</v>
      </c>
      <c r="C18" s="25" t="s">
        <v>92</v>
      </c>
      <c r="D18" s="26" t="s">
        <v>55</v>
      </c>
      <c r="E18" s="26" t="s">
        <v>44</v>
      </c>
      <c r="F18" s="26" t="s">
        <v>45</v>
      </c>
      <c r="G18" s="26" t="s">
        <v>39</v>
      </c>
      <c r="H18" s="27">
        <v>46295</v>
      </c>
      <c r="I18" s="27">
        <v>46316</v>
      </c>
      <c r="J18" s="28">
        <v>0.5</v>
      </c>
      <c r="K18" s="29">
        <f ca="1">IF(OR($G18="",$G18="Abgeschlossen",$I18=""),"",$I18-Konfiguration!$C$5)</f>
        <v>10</v>
      </c>
      <c r="L18" s="26" t="str">
        <f ca="1">IF($G18="","",IF($G18="Abgeschlossen","Abgeschlossen",IF($I18="","",IF($I18&lt;Konfiguration!$C$5,"Überfällig",IF($I18&lt;=Konfiguration!$C$5+7,"Fällig bald","Im Plan")))))</f>
        <v>Im Plan</v>
      </c>
      <c r="M18" s="30">
        <f>IF($G18="","",COUNTIF($G$4:$G18,$G18))</f>
        <v>4</v>
      </c>
      <c r="N18" s="31" t="str">
        <f t="shared" si="0"/>
        <v>In Umsetzung#4</v>
      </c>
    </row>
    <row r="19" spans="1:14" ht="30" customHeight="1" x14ac:dyDescent="0.25">
      <c r="A19" s="32" t="s">
        <v>93</v>
      </c>
      <c r="B19" s="33" t="s">
        <v>94</v>
      </c>
      <c r="C19" s="33" t="s">
        <v>95</v>
      </c>
      <c r="D19" s="34" t="s">
        <v>79</v>
      </c>
      <c r="E19" s="34" t="s">
        <v>61</v>
      </c>
      <c r="F19" s="34" t="s">
        <v>31</v>
      </c>
      <c r="G19" s="34" t="s">
        <v>51</v>
      </c>
      <c r="H19" s="35">
        <v>46319</v>
      </c>
      <c r="I19" s="35">
        <v>46346</v>
      </c>
      <c r="J19" s="36">
        <v>0</v>
      </c>
      <c r="K19" s="37">
        <f ca="1">IF(OR($G19="",$G19="Abgeschlossen",$I19=""),"",$I19-Konfiguration!$C$5)</f>
        <v>40</v>
      </c>
      <c r="L19" s="34" t="str">
        <f ca="1">IF($G19="","",IF($G19="Abgeschlossen","Abgeschlossen",IF($I19="","",IF($I19&lt;Konfiguration!$C$5,"Überfällig",IF($I19&lt;=Konfiguration!$C$5+7,"Fällig bald","Im Plan")))))</f>
        <v>Im Plan</v>
      </c>
      <c r="M19" s="30">
        <f>IF($G19="","",COUNTIF($G$4:$G19,$G19))</f>
        <v>4</v>
      </c>
      <c r="N19" s="31" t="str">
        <f t="shared" si="0"/>
        <v>Eingang#4</v>
      </c>
    </row>
    <row r="20" spans="1:14" ht="30" customHeight="1" x14ac:dyDescent="0.25">
      <c r="A20" s="24" t="s">
        <v>96</v>
      </c>
      <c r="B20" s="25" t="s">
        <v>97</v>
      </c>
      <c r="C20" s="25" t="s">
        <v>98</v>
      </c>
      <c r="D20" s="26" t="s">
        <v>43</v>
      </c>
      <c r="E20" s="26" t="s">
        <v>49</v>
      </c>
      <c r="F20" s="26" t="s">
        <v>45</v>
      </c>
      <c r="G20" s="26" t="s">
        <v>32</v>
      </c>
      <c r="H20" s="27">
        <v>46305</v>
      </c>
      <c r="I20" s="27">
        <v>46330</v>
      </c>
      <c r="J20" s="28">
        <v>0</v>
      </c>
      <c r="K20" s="29">
        <f ca="1">IF(OR($G20="",$G20="Abgeschlossen",$I20=""),"",$I20-Konfiguration!$C$5)</f>
        <v>24</v>
      </c>
      <c r="L20" s="26" t="str">
        <f ca="1">IF($G20="","",IF($G20="Abgeschlossen","Abgeschlossen",IF($I20="","",IF($I20&lt;Konfiguration!$C$5,"Überfällig",IF($I20&lt;=Konfiguration!$C$5+7,"Fällig bald","Im Plan")))))</f>
        <v>Im Plan</v>
      </c>
      <c r="M20" s="30">
        <f>IF($G20="","",COUNTIF($G$4:$G20,$G20))</f>
        <v>6</v>
      </c>
      <c r="N20" s="31" t="str">
        <f t="shared" si="0"/>
        <v>Geplant#6</v>
      </c>
    </row>
    <row r="21" spans="1:14" ht="30" customHeight="1" x14ac:dyDescent="0.25">
      <c r="A21" s="32" t="s">
        <v>99</v>
      </c>
      <c r="B21" s="33" t="s">
        <v>100</v>
      </c>
      <c r="C21" s="33" t="s">
        <v>101</v>
      </c>
      <c r="D21" s="34" t="s">
        <v>60</v>
      </c>
      <c r="E21" s="34" t="s">
        <v>56</v>
      </c>
      <c r="F21" s="34" t="s">
        <v>50</v>
      </c>
      <c r="G21" s="34" t="s">
        <v>39</v>
      </c>
      <c r="H21" s="35">
        <v>46301</v>
      </c>
      <c r="I21" s="35">
        <v>46335</v>
      </c>
      <c r="J21" s="36">
        <v>0.25</v>
      </c>
      <c r="K21" s="37">
        <f ca="1">IF(OR($G21="",$G21="Abgeschlossen",$I21=""),"",$I21-Konfiguration!$C$5)</f>
        <v>29</v>
      </c>
      <c r="L21" s="34" t="str">
        <f ca="1">IF($G21="","",IF($G21="Abgeschlossen","Abgeschlossen",IF($I21="","",IF($I21&lt;Konfiguration!$C$5,"Überfällig",IF($I21&lt;=Konfiguration!$C$5+7,"Fällig bald","Im Plan")))))</f>
        <v>Im Plan</v>
      </c>
      <c r="M21" s="30">
        <f>IF($G21="","",COUNTIF($G$4:$G21,$G21))</f>
        <v>5</v>
      </c>
      <c r="N21" s="31" t="str">
        <f t="shared" si="0"/>
        <v>In Umsetzung#5</v>
      </c>
    </row>
    <row r="22" spans="1:14" ht="30" customHeight="1" x14ac:dyDescent="0.25">
      <c r="A22" s="24" t="s">
        <v>102</v>
      </c>
      <c r="B22" s="25" t="s">
        <v>103</v>
      </c>
      <c r="C22" s="25" t="s">
        <v>104</v>
      </c>
      <c r="D22" s="26" t="s">
        <v>43</v>
      </c>
      <c r="E22" s="26" t="s">
        <v>30</v>
      </c>
      <c r="F22" s="26" t="s">
        <v>50</v>
      </c>
      <c r="G22" s="26" t="s">
        <v>86</v>
      </c>
      <c r="H22" s="27">
        <v>46274</v>
      </c>
      <c r="I22" s="27">
        <v>46289</v>
      </c>
      <c r="J22" s="28">
        <v>1</v>
      </c>
      <c r="K22" s="29" t="str">
        <f>IF(OR($G22="",$G22="Abgeschlossen",$I22=""),"",$I22-Konfiguration!$C$5)</f>
        <v/>
      </c>
      <c r="L22" s="26" t="str">
        <f>IF($G22="","",IF($G22="Abgeschlossen","Abgeschlossen",IF($I22="","",IF($I22&lt;Konfiguration!$C$5,"Überfällig",IF($I22&lt;=Konfiguration!$C$5+7,"Fällig bald","Im Plan")))))</f>
        <v>Abgeschlossen</v>
      </c>
      <c r="M22" s="30">
        <f>IF($G22="","",COUNTIF($G$4:$G22,$G22))</f>
        <v>2</v>
      </c>
      <c r="N22" s="31" t="str">
        <f t="shared" si="0"/>
        <v>Abgeschlossen#2</v>
      </c>
    </row>
    <row r="23" spans="1:14" ht="30" customHeight="1" x14ac:dyDescent="0.25">
      <c r="A23" s="32" t="s">
        <v>105</v>
      </c>
      <c r="B23" s="33" t="s">
        <v>106</v>
      </c>
      <c r="C23" s="33" t="s">
        <v>107</v>
      </c>
      <c r="D23" s="34" t="s">
        <v>60</v>
      </c>
      <c r="E23" s="34" t="s">
        <v>44</v>
      </c>
      <c r="F23" s="34" t="s">
        <v>31</v>
      </c>
      <c r="G23" s="34" t="s">
        <v>62</v>
      </c>
      <c r="H23" s="35">
        <v>46296</v>
      </c>
      <c r="I23" s="35">
        <v>46308</v>
      </c>
      <c r="J23" s="36">
        <v>0.85</v>
      </c>
      <c r="K23" s="37">
        <f ca="1">IF(OR($G23="",$G23="Abgeschlossen",$I23=""),"",$I23-Konfiguration!$C$5)</f>
        <v>2</v>
      </c>
      <c r="L23" s="34" t="str">
        <f ca="1">IF($G23="","",IF($G23="Abgeschlossen","Abgeschlossen",IF($I23="","",IF($I23&lt;Konfiguration!$C$5,"Überfällig",IF($I23&lt;=Konfiguration!$C$5+7,"Fällig bald","Im Plan")))))</f>
        <v>Fällig bald</v>
      </c>
      <c r="M23" s="30">
        <f>IF($G23="","",COUNTIF($G$4:$G23,$G23))</f>
        <v>3</v>
      </c>
      <c r="N23" s="31" t="str">
        <f t="shared" si="0"/>
        <v>Review#3</v>
      </c>
    </row>
    <row r="24" spans="1:14" ht="30" customHeight="1" x14ac:dyDescent="0.25">
      <c r="A24" s="24" t="s">
        <v>108</v>
      </c>
      <c r="B24" s="25" t="s">
        <v>109</v>
      </c>
      <c r="C24" s="25" t="s">
        <v>110</v>
      </c>
      <c r="D24" s="26" t="s">
        <v>72</v>
      </c>
      <c r="E24" s="26" t="s">
        <v>37</v>
      </c>
      <c r="F24" s="26" t="s">
        <v>45</v>
      </c>
      <c r="G24" s="26" t="s">
        <v>32</v>
      </c>
      <c r="H24" s="27">
        <v>46302</v>
      </c>
      <c r="I24" s="27">
        <v>46314</v>
      </c>
      <c r="J24" s="28">
        <v>0</v>
      </c>
      <c r="K24" s="29">
        <f ca="1">IF(OR($G24="",$G24="Abgeschlossen",$I24=""),"",$I24-Konfiguration!$C$5)</f>
        <v>8</v>
      </c>
      <c r="L24" s="26" t="str">
        <f ca="1">IF($G24="","",IF($G24="Abgeschlossen","Abgeschlossen",IF($I24="","",IF($I24&lt;Konfiguration!$C$5,"Überfällig",IF($I24&lt;=Konfiguration!$C$5+7,"Fällig bald","Im Plan")))))</f>
        <v>Im Plan</v>
      </c>
      <c r="M24" s="30">
        <f>IF($G24="","",COUNTIF($G$4:$G24,$G24))</f>
        <v>7</v>
      </c>
      <c r="N24" s="31" t="str">
        <f t="shared" si="0"/>
        <v>Geplant#7</v>
      </c>
    </row>
    <row r="25" spans="1:14" ht="30" customHeight="1" x14ac:dyDescent="0.25">
      <c r="A25" s="32" t="s">
        <v>111</v>
      </c>
      <c r="B25" s="33" t="s">
        <v>112</v>
      </c>
      <c r="C25" s="33" t="s">
        <v>113</v>
      </c>
      <c r="D25" s="34" t="s">
        <v>79</v>
      </c>
      <c r="E25" s="34" t="s">
        <v>61</v>
      </c>
      <c r="F25" s="34" t="s">
        <v>45</v>
      </c>
      <c r="G25" s="34" t="s">
        <v>86</v>
      </c>
      <c r="H25" s="35">
        <v>46281</v>
      </c>
      <c r="I25" s="35">
        <v>46300</v>
      </c>
      <c r="J25" s="36">
        <v>1</v>
      </c>
      <c r="K25" s="37" t="str">
        <f>IF(OR($G25="",$G25="Abgeschlossen",$I25=""),"",$I25-Konfiguration!$C$5)</f>
        <v/>
      </c>
      <c r="L25" s="34" t="str">
        <f>IF($G25="","",IF($G25="Abgeschlossen","Abgeschlossen",IF($I25="","",IF($I25&lt;Konfiguration!$C$5,"Überfällig",IF($I25&lt;=Konfiguration!$C$5+7,"Fällig bald","Im Plan")))))</f>
        <v>Abgeschlossen</v>
      </c>
      <c r="M25" s="30">
        <f>IF($G25="","",COUNTIF($G$4:$G25,$G25))</f>
        <v>3</v>
      </c>
      <c r="N25" s="31" t="str">
        <f t="shared" si="0"/>
        <v>Abgeschlossen#3</v>
      </c>
    </row>
    <row r="26" spans="1:14" ht="30" customHeight="1" x14ac:dyDescent="0.25">
      <c r="A26" s="24" t="s">
        <v>114</v>
      </c>
      <c r="B26" s="25" t="s">
        <v>115</v>
      </c>
      <c r="C26" s="25" t="s">
        <v>116</v>
      </c>
      <c r="D26" s="26" t="s">
        <v>36</v>
      </c>
      <c r="E26" s="26" t="s">
        <v>30</v>
      </c>
      <c r="F26" s="26" t="s">
        <v>31</v>
      </c>
      <c r="G26" s="26" t="s">
        <v>39</v>
      </c>
      <c r="H26" s="27">
        <v>46298</v>
      </c>
      <c r="I26" s="27">
        <v>46310</v>
      </c>
      <c r="J26" s="28">
        <v>0.6</v>
      </c>
      <c r="K26" s="29">
        <f ca="1">IF(OR($G26="",$G26="Abgeschlossen",$I26=""),"",$I26-Konfiguration!$C$5)</f>
        <v>4</v>
      </c>
      <c r="L26" s="26" t="str">
        <f ca="1">IF($G26="","",IF($G26="Abgeschlossen","Abgeschlossen",IF($I26="","",IF($I26&lt;Konfiguration!$C$5,"Überfällig",IF($I26&lt;=Konfiguration!$C$5+7,"Fällig bald","Im Plan")))))</f>
        <v>Fällig bald</v>
      </c>
      <c r="M26" s="30">
        <f>IF($G26="","",COUNTIF($G$4:$G26,$G26))</f>
        <v>6</v>
      </c>
      <c r="N26" s="31" t="str">
        <f t="shared" si="0"/>
        <v>In Umsetzung#6</v>
      </c>
    </row>
    <row r="27" spans="1:14" ht="30" customHeight="1" x14ac:dyDescent="0.25">
      <c r="A27" s="32" t="s">
        <v>117</v>
      </c>
      <c r="B27" s="33" t="s">
        <v>118</v>
      </c>
      <c r="C27" s="33" t="s">
        <v>119</v>
      </c>
      <c r="D27" s="34" t="s">
        <v>79</v>
      </c>
      <c r="E27" s="34" t="s">
        <v>49</v>
      </c>
      <c r="F27" s="34" t="s">
        <v>45</v>
      </c>
      <c r="G27" s="34" t="s">
        <v>86</v>
      </c>
      <c r="H27" s="35">
        <v>46267</v>
      </c>
      <c r="I27" s="35">
        <v>46287</v>
      </c>
      <c r="J27" s="36">
        <v>1</v>
      </c>
      <c r="K27" s="37" t="str">
        <f>IF(OR($G27="",$G27="Abgeschlossen",$I27=""),"",$I27-Konfiguration!$C$5)</f>
        <v/>
      </c>
      <c r="L27" s="34" t="str">
        <f>IF($G27="","",IF($G27="Abgeschlossen","Abgeschlossen",IF($I27="","",IF($I27&lt;Konfiguration!$C$5,"Überfällig",IF($I27&lt;=Konfiguration!$C$5+7,"Fällig bald","Im Plan")))))</f>
        <v>Abgeschlossen</v>
      </c>
      <c r="M27" s="30">
        <f>IF($G27="","",COUNTIF($G$4:$G27,$G27))</f>
        <v>4</v>
      </c>
      <c r="N27" s="31" t="str">
        <f t="shared" si="0"/>
        <v>Abgeschlossen#4</v>
      </c>
    </row>
    <row r="28" spans="1:14" ht="24" customHeight="1" x14ac:dyDescent="0.25">
      <c r="A28" s="24"/>
      <c r="B28" s="25"/>
      <c r="C28" s="25"/>
      <c r="D28" s="26"/>
      <c r="E28" s="26"/>
      <c r="F28" s="26"/>
      <c r="G28" s="26"/>
      <c r="H28" s="27"/>
      <c r="I28" s="27"/>
      <c r="J28" s="28"/>
      <c r="K28" s="29" t="str">
        <f>IF(OR($G28="",$G28="Abgeschlossen",$I28=""),"",$I28-Konfiguration!$C$5)</f>
        <v/>
      </c>
      <c r="L28" s="26" t="str">
        <f>IF($G28="","",IF($G28="Abgeschlossen","Abgeschlossen",IF($I28="","",IF($I28&lt;Konfiguration!$C$5,"Überfällig",IF($I28&lt;=Konfiguration!$C$5+7,"Fällig bald","Im Plan")))))</f>
        <v/>
      </c>
      <c r="M28" s="30" t="str">
        <f>IF($G28="","",COUNTIF($G$4:$G28,$G28))</f>
        <v/>
      </c>
      <c r="N28" s="31" t="str">
        <f t="shared" si="0"/>
        <v/>
      </c>
    </row>
    <row r="29" spans="1:14" ht="24" customHeight="1" x14ac:dyDescent="0.25">
      <c r="A29" s="32"/>
      <c r="B29" s="33"/>
      <c r="C29" s="33"/>
      <c r="D29" s="34"/>
      <c r="E29" s="34"/>
      <c r="F29" s="34"/>
      <c r="G29" s="34"/>
      <c r="H29" s="35"/>
      <c r="I29" s="35"/>
      <c r="J29" s="36"/>
      <c r="K29" s="37" t="str">
        <f>IF(OR($G29="",$G29="Abgeschlossen",$I29=""),"",$I29-Konfiguration!$C$5)</f>
        <v/>
      </c>
      <c r="L29" s="34" t="str">
        <f>IF($G29="","",IF($G29="Abgeschlossen","Abgeschlossen",IF($I29="","",IF($I29&lt;Konfiguration!$C$5,"Überfällig",IF($I29&lt;=Konfiguration!$C$5+7,"Fällig bald","Im Plan")))))</f>
        <v/>
      </c>
      <c r="M29" s="30" t="str">
        <f>IF($G29="","",COUNTIF($G$4:$G29,$G29))</f>
        <v/>
      </c>
      <c r="N29" s="31" t="str">
        <f t="shared" si="0"/>
        <v/>
      </c>
    </row>
    <row r="30" spans="1:14" ht="24" customHeight="1" x14ac:dyDescent="0.25">
      <c r="A30" s="24"/>
      <c r="B30" s="25"/>
      <c r="C30" s="25"/>
      <c r="D30" s="26"/>
      <c r="E30" s="26"/>
      <c r="F30" s="26"/>
      <c r="G30" s="26"/>
      <c r="H30" s="27"/>
      <c r="I30" s="27"/>
      <c r="J30" s="28"/>
      <c r="K30" s="29" t="str">
        <f>IF(OR($G30="",$G30="Abgeschlossen",$I30=""),"",$I30-Konfiguration!$C$5)</f>
        <v/>
      </c>
      <c r="L30" s="26" t="str">
        <f>IF($G30="","",IF($G30="Abgeschlossen","Abgeschlossen",IF($I30="","",IF($I30&lt;Konfiguration!$C$5,"Überfällig",IF($I30&lt;=Konfiguration!$C$5+7,"Fällig bald","Im Plan")))))</f>
        <v/>
      </c>
      <c r="M30" s="30" t="str">
        <f>IF($G30="","",COUNTIF($G$4:$G30,$G30))</f>
        <v/>
      </c>
      <c r="N30" s="31" t="str">
        <f t="shared" si="0"/>
        <v/>
      </c>
    </row>
    <row r="31" spans="1:14" ht="24" customHeight="1" x14ac:dyDescent="0.25">
      <c r="A31" s="32"/>
      <c r="B31" s="33"/>
      <c r="C31" s="33"/>
      <c r="D31" s="34"/>
      <c r="E31" s="34"/>
      <c r="F31" s="34"/>
      <c r="G31" s="34"/>
      <c r="H31" s="35"/>
      <c r="I31" s="35"/>
      <c r="J31" s="36"/>
      <c r="K31" s="37" t="str">
        <f>IF(OR($G31="",$G31="Abgeschlossen",$I31=""),"",$I31-Konfiguration!$C$5)</f>
        <v/>
      </c>
      <c r="L31" s="34" t="str">
        <f>IF($G31="","",IF($G31="Abgeschlossen","Abgeschlossen",IF($I31="","",IF($I31&lt;Konfiguration!$C$5,"Überfällig",IF($I31&lt;=Konfiguration!$C$5+7,"Fällig bald","Im Plan")))))</f>
        <v/>
      </c>
      <c r="M31" s="30" t="str">
        <f>IF($G31="","",COUNTIF($G$4:$G31,$G31))</f>
        <v/>
      </c>
      <c r="N31" s="31" t="str">
        <f t="shared" si="0"/>
        <v/>
      </c>
    </row>
    <row r="32" spans="1:14" ht="24" customHeight="1" x14ac:dyDescent="0.25">
      <c r="A32" s="24"/>
      <c r="B32" s="25"/>
      <c r="C32" s="25"/>
      <c r="D32" s="26"/>
      <c r="E32" s="26"/>
      <c r="F32" s="26"/>
      <c r="G32" s="26"/>
      <c r="H32" s="27"/>
      <c r="I32" s="27"/>
      <c r="J32" s="28"/>
      <c r="K32" s="29" t="str">
        <f>IF(OR($G32="",$G32="Abgeschlossen",$I32=""),"",$I32-Konfiguration!$C$5)</f>
        <v/>
      </c>
      <c r="L32" s="26" t="str">
        <f>IF($G32="","",IF($G32="Abgeschlossen","Abgeschlossen",IF($I32="","",IF($I32&lt;Konfiguration!$C$5,"Überfällig",IF($I32&lt;=Konfiguration!$C$5+7,"Fällig bald","Im Plan")))))</f>
        <v/>
      </c>
      <c r="M32" s="30" t="str">
        <f>IF($G32="","",COUNTIF($G$4:$G32,$G32))</f>
        <v/>
      </c>
      <c r="N32" s="31" t="str">
        <f t="shared" si="0"/>
        <v/>
      </c>
    </row>
    <row r="33" spans="1:14" ht="24" customHeight="1" x14ac:dyDescent="0.25">
      <c r="A33" s="32"/>
      <c r="B33" s="33"/>
      <c r="C33" s="33"/>
      <c r="D33" s="34"/>
      <c r="E33" s="34"/>
      <c r="F33" s="34"/>
      <c r="G33" s="34"/>
      <c r="H33" s="35"/>
      <c r="I33" s="35"/>
      <c r="J33" s="36"/>
      <c r="K33" s="37" t="str">
        <f>IF(OR($G33="",$G33="Abgeschlossen",$I33=""),"",$I33-Konfiguration!$C$5)</f>
        <v/>
      </c>
      <c r="L33" s="34" t="str">
        <f>IF($G33="","",IF($G33="Abgeschlossen","Abgeschlossen",IF($I33="","",IF($I33&lt;Konfiguration!$C$5,"Überfällig",IF($I33&lt;=Konfiguration!$C$5+7,"Fällig bald","Im Plan")))))</f>
        <v/>
      </c>
      <c r="M33" s="30" t="str">
        <f>IF($G33="","",COUNTIF($G$4:$G33,$G33))</f>
        <v/>
      </c>
      <c r="N33" s="31" t="str">
        <f t="shared" si="0"/>
        <v/>
      </c>
    </row>
    <row r="34" spans="1:14" ht="24" customHeight="1" x14ac:dyDescent="0.25">
      <c r="A34" s="24"/>
      <c r="B34" s="25"/>
      <c r="C34" s="25"/>
      <c r="D34" s="26"/>
      <c r="E34" s="26"/>
      <c r="F34" s="26"/>
      <c r="G34" s="26"/>
      <c r="H34" s="27"/>
      <c r="I34" s="27"/>
      <c r="J34" s="28"/>
      <c r="K34" s="29" t="str">
        <f>IF(OR($G34="",$G34="Abgeschlossen",$I34=""),"",$I34-Konfiguration!$C$5)</f>
        <v/>
      </c>
      <c r="L34" s="26" t="str">
        <f>IF($G34="","",IF($G34="Abgeschlossen","Abgeschlossen",IF($I34="","",IF($I34&lt;Konfiguration!$C$5,"Überfällig",IF($I34&lt;=Konfiguration!$C$5+7,"Fällig bald","Im Plan")))))</f>
        <v/>
      </c>
      <c r="M34" s="30" t="str">
        <f>IF($G34="","",COUNTIF($G$4:$G34,$G34))</f>
        <v/>
      </c>
      <c r="N34" s="31" t="str">
        <f t="shared" si="0"/>
        <v/>
      </c>
    </row>
    <row r="35" spans="1:14" ht="24" customHeight="1" x14ac:dyDescent="0.25">
      <c r="A35" s="32"/>
      <c r="B35" s="33"/>
      <c r="C35" s="33"/>
      <c r="D35" s="34"/>
      <c r="E35" s="34"/>
      <c r="F35" s="34"/>
      <c r="G35" s="34"/>
      <c r="H35" s="35"/>
      <c r="I35" s="35"/>
      <c r="J35" s="36"/>
      <c r="K35" s="37" t="str">
        <f>IF(OR($G35="",$G35="Abgeschlossen",$I35=""),"",$I35-Konfiguration!$C$5)</f>
        <v/>
      </c>
      <c r="L35" s="34" t="str">
        <f>IF($G35="","",IF($G35="Abgeschlossen","Abgeschlossen",IF($I35="","",IF($I35&lt;Konfiguration!$C$5,"Überfällig",IF($I35&lt;=Konfiguration!$C$5+7,"Fällig bald","Im Plan")))))</f>
        <v/>
      </c>
      <c r="M35" s="30" t="str">
        <f>IF($G35="","",COUNTIF($G$4:$G35,$G35))</f>
        <v/>
      </c>
      <c r="N35" s="31" t="str">
        <f t="shared" si="0"/>
        <v/>
      </c>
    </row>
    <row r="36" spans="1:14" x14ac:dyDescent="0.25">
      <c r="K36" s="38" t="str">
        <f>IF(OR($G36="",$G36="Abgeschlossen",$I36=""),"",$I36-Konfiguration!$C$5)</f>
        <v/>
      </c>
      <c r="L36" t="str">
        <f>IF($G36="","",IF($G36="Abgeschlossen","Abgeschlossen",IF($I36="","",IF($I36&lt;Konfiguration!$C$5,"Überfällig",IF($I36&lt;=Konfiguration!$C$5+7,"Fällig bald","Im Plan")))))</f>
        <v/>
      </c>
      <c r="M36" s="39" t="str">
        <f>IF($G36="","",COUNTIF($G$4:$G36,$G36))</f>
        <v/>
      </c>
      <c r="N36" s="39" t="str">
        <f t="shared" ref="N36:N67" si="1">IF($G36="","",$G36&amp;"#"&amp;$M36)</f>
        <v/>
      </c>
    </row>
    <row r="37" spans="1:14" x14ac:dyDescent="0.25">
      <c r="K37" s="38" t="str">
        <f>IF(OR($G37="",$G37="Abgeschlossen",$I37=""),"",$I37-Konfiguration!$C$5)</f>
        <v/>
      </c>
      <c r="L37" t="str">
        <f>IF($G37="","",IF($G37="Abgeschlossen","Abgeschlossen",IF($I37="","",IF($I37&lt;Konfiguration!$C$5,"Überfällig",IF($I37&lt;=Konfiguration!$C$5+7,"Fällig bald","Im Plan")))))</f>
        <v/>
      </c>
      <c r="M37" s="39" t="str">
        <f>IF($G37="","",COUNTIF($G$4:$G37,$G37))</f>
        <v/>
      </c>
      <c r="N37" s="39" t="str">
        <f t="shared" si="1"/>
        <v/>
      </c>
    </row>
    <row r="38" spans="1:14" x14ac:dyDescent="0.25">
      <c r="K38" s="38" t="str">
        <f>IF(OR($G38="",$G38="Abgeschlossen",$I38=""),"",$I38-Konfiguration!$C$5)</f>
        <v/>
      </c>
      <c r="L38" t="str">
        <f>IF($G38="","",IF($G38="Abgeschlossen","Abgeschlossen",IF($I38="","",IF($I38&lt;Konfiguration!$C$5,"Überfällig",IF($I38&lt;=Konfiguration!$C$5+7,"Fällig bald","Im Plan")))))</f>
        <v/>
      </c>
      <c r="M38" s="39" t="str">
        <f>IF($G38="","",COUNTIF($G$4:$G38,$G38))</f>
        <v/>
      </c>
      <c r="N38" s="39" t="str">
        <f t="shared" si="1"/>
        <v/>
      </c>
    </row>
    <row r="39" spans="1:14" x14ac:dyDescent="0.25">
      <c r="K39" s="38" t="str">
        <f>IF(OR($G39="",$G39="Abgeschlossen",$I39=""),"",$I39-Konfiguration!$C$5)</f>
        <v/>
      </c>
      <c r="L39" t="str">
        <f>IF($G39="","",IF($G39="Abgeschlossen","Abgeschlossen",IF($I39="","",IF($I39&lt;Konfiguration!$C$5,"Überfällig",IF($I39&lt;=Konfiguration!$C$5+7,"Fällig bald","Im Plan")))))</f>
        <v/>
      </c>
      <c r="M39" s="39" t="str">
        <f>IF($G39="","",COUNTIF($G$4:$G39,$G39))</f>
        <v/>
      </c>
      <c r="N39" s="39" t="str">
        <f t="shared" si="1"/>
        <v/>
      </c>
    </row>
    <row r="40" spans="1:14" x14ac:dyDescent="0.25">
      <c r="K40" s="38" t="str">
        <f>IF(OR($G40="",$G40="Abgeschlossen",$I40=""),"",$I40-Konfiguration!$C$5)</f>
        <v/>
      </c>
      <c r="L40" t="str">
        <f>IF($G40="","",IF($G40="Abgeschlossen","Abgeschlossen",IF($I40="","",IF($I40&lt;Konfiguration!$C$5,"Überfällig",IF($I40&lt;=Konfiguration!$C$5+7,"Fällig bald","Im Plan")))))</f>
        <v/>
      </c>
      <c r="M40" s="39" t="str">
        <f>IF($G40="","",COUNTIF($G$4:$G40,$G40))</f>
        <v/>
      </c>
      <c r="N40" s="39" t="str">
        <f t="shared" si="1"/>
        <v/>
      </c>
    </row>
    <row r="41" spans="1:14" x14ac:dyDescent="0.25">
      <c r="K41" s="38" t="str">
        <f>IF(OR($G41="",$G41="Abgeschlossen",$I41=""),"",$I41-Konfiguration!$C$5)</f>
        <v/>
      </c>
      <c r="L41" t="str">
        <f>IF($G41="","",IF($G41="Abgeschlossen","Abgeschlossen",IF($I41="","",IF($I41&lt;Konfiguration!$C$5,"Überfällig",IF($I41&lt;=Konfiguration!$C$5+7,"Fällig bald","Im Plan")))))</f>
        <v/>
      </c>
      <c r="M41" s="39" t="str">
        <f>IF($G41="","",COUNTIF($G$4:$G41,$G41))</f>
        <v/>
      </c>
      <c r="N41" s="39" t="str">
        <f t="shared" si="1"/>
        <v/>
      </c>
    </row>
    <row r="42" spans="1:14" x14ac:dyDescent="0.25">
      <c r="K42" s="38" t="str">
        <f>IF(OR($G42="",$G42="Abgeschlossen",$I42=""),"",$I42-Konfiguration!$C$5)</f>
        <v/>
      </c>
      <c r="L42" t="str">
        <f>IF($G42="","",IF($G42="Abgeschlossen","Abgeschlossen",IF($I42="","",IF($I42&lt;Konfiguration!$C$5,"Überfällig",IF($I42&lt;=Konfiguration!$C$5+7,"Fällig bald","Im Plan")))))</f>
        <v/>
      </c>
      <c r="M42" s="39" t="str">
        <f>IF($G42="","",COUNTIF($G$4:$G42,$G42))</f>
        <v/>
      </c>
      <c r="N42" s="39" t="str">
        <f t="shared" si="1"/>
        <v/>
      </c>
    </row>
    <row r="43" spans="1:14" x14ac:dyDescent="0.25">
      <c r="K43" s="38" t="str">
        <f>IF(OR($G43="",$G43="Abgeschlossen",$I43=""),"",$I43-Konfiguration!$C$5)</f>
        <v/>
      </c>
      <c r="L43" t="str">
        <f>IF($G43="","",IF($G43="Abgeschlossen","Abgeschlossen",IF($I43="","",IF($I43&lt;Konfiguration!$C$5,"Überfällig",IF($I43&lt;=Konfiguration!$C$5+7,"Fällig bald","Im Plan")))))</f>
        <v/>
      </c>
      <c r="M43" s="39" t="str">
        <f>IF($G43="","",COUNTIF($G$4:$G43,$G43))</f>
        <v/>
      </c>
      <c r="N43" s="39" t="str">
        <f t="shared" si="1"/>
        <v/>
      </c>
    </row>
    <row r="44" spans="1:14" x14ac:dyDescent="0.25">
      <c r="K44" s="38" t="str">
        <f>IF(OR($G44="",$G44="Abgeschlossen",$I44=""),"",$I44-Konfiguration!$C$5)</f>
        <v/>
      </c>
      <c r="L44" t="str">
        <f>IF($G44="","",IF($G44="Abgeschlossen","Abgeschlossen",IF($I44="","",IF($I44&lt;Konfiguration!$C$5,"Überfällig",IF($I44&lt;=Konfiguration!$C$5+7,"Fällig bald","Im Plan")))))</f>
        <v/>
      </c>
      <c r="M44" s="39" t="str">
        <f>IF($G44="","",COUNTIF($G$4:$G44,$G44))</f>
        <v/>
      </c>
      <c r="N44" s="39" t="str">
        <f t="shared" si="1"/>
        <v/>
      </c>
    </row>
    <row r="45" spans="1:14" x14ac:dyDescent="0.25">
      <c r="K45" s="38" t="str">
        <f>IF(OR($G45="",$G45="Abgeschlossen",$I45=""),"",$I45-Konfiguration!$C$5)</f>
        <v/>
      </c>
      <c r="L45" t="str">
        <f>IF($G45="","",IF($G45="Abgeschlossen","Abgeschlossen",IF($I45="","",IF($I45&lt;Konfiguration!$C$5,"Überfällig",IF($I45&lt;=Konfiguration!$C$5+7,"Fällig bald","Im Plan")))))</f>
        <v/>
      </c>
      <c r="M45" s="39" t="str">
        <f>IF($G45="","",COUNTIF($G$4:$G45,$G45))</f>
        <v/>
      </c>
      <c r="N45" s="39" t="str">
        <f t="shared" si="1"/>
        <v/>
      </c>
    </row>
    <row r="46" spans="1:14" x14ac:dyDescent="0.25">
      <c r="K46" s="38" t="str">
        <f>IF(OR($G46="",$G46="Abgeschlossen",$I46=""),"",$I46-Konfiguration!$C$5)</f>
        <v/>
      </c>
      <c r="L46" t="str">
        <f>IF($G46="","",IF($G46="Abgeschlossen","Abgeschlossen",IF($I46="","",IF($I46&lt;Konfiguration!$C$5,"Überfällig",IF($I46&lt;=Konfiguration!$C$5+7,"Fällig bald","Im Plan")))))</f>
        <v/>
      </c>
      <c r="M46" s="39" t="str">
        <f>IF($G46="","",COUNTIF($G$4:$G46,$G46))</f>
        <v/>
      </c>
      <c r="N46" s="39" t="str">
        <f t="shared" si="1"/>
        <v/>
      </c>
    </row>
    <row r="47" spans="1:14" x14ac:dyDescent="0.25">
      <c r="K47" s="38" t="str">
        <f>IF(OR($G47="",$G47="Abgeschlossen",$I47=""),"",$I47-Konfiguration!$C$5)</f>
        <v/>
      </c>
      <c r="L47" t="str">
        <f>IF($G47="","",IF($G47="Abgeschlossen","Abgeschlossen",IF($I47="","",IF($I47&lt;Konfiguration!$C$5,"Überfällig",IF($I47&lt;=Konfiguration!$C$5+7,"Fällig bald","Im Plan")))))</f>
        <v/>
      </c>
      <c r="M47" s="39" t="str">
        <f>IF($G47="","",COUNTIF($G$4:$G47,$G47))</f>
        <v/>
      </c>
      <c r="N47" s="39" t="str">
        <f t="shared" si="1"/>
        <v/>
      </c>
    </row>
    <row r="48" spans="1:14" x14ac:dyDescent="0.25">
      <c r="K48" s="38" t="str">
        <f>IF(OR($G48="",$G48="Abgeschlossen",$I48=""),"",$I48-Konfiguration!$C$5)</f>
        <v/>
      </c>
      <c r="L48" t="str">
        <f>IF($G48="","",IF($G48="Abgeschlossen","Abgeschlossen",IF($I48="","",IF($I48&lt;Konfiguration!$C$5,"Überfällig",IF($I48&lt;=Konfiguration!$C$5+7,"Fällig bald","Im Plan")))))</f>
        <v/>
      </c>
      <c r="M48" s="39" t="str">
        <f>IF($G48="","",COUNTIF($G$4:$G48,$G48))</f>
        <v/>
      </c>
      <c r="N48" s="39" t="str">
        <f t="shared" si="1"/>
        <v/>
      </c>
    </row>
    <row r="49" spans="11:14" x14ac:dyDescent="0.25">
      <c r="K49" s="38" t="str">
        <f>IF(OR($G49="",$G49="Abgeschlossen",$I49=""),"",$I49-Konfiguration!$C$5)</f>
        <v/>
      </c>
      <c r="L49" t="str">
        <f>IF($G49="","",IF($G49="Abgeschlossen","Abgeschlossen",IF($I49="","",IF($I49&lt;Konfiguration!$C$5,"Überfällig",IF($I49&lt;=Konfiguration!$C$5+7,"Fällig bald","Im Plan")))))</f>
        <v/>
      </c>
      <c r="M49" s="39" t="str">
        <f>IF($G49="","",COUNTIF($G$4:$G49,$G49))</f>
        <v/>
      </c>
      <c r="N49" s="39" t="str">
        <f t="shared" si="1"/>
        <v/>
      </c>
    </row>
    <row r="50" spans="11:14" x14ac:dyDescent="0.25">
      <c r="K50" s="38" t="str">
        <f>IF(OR($G50="",$G50="Abgeschlossen",$I50=""),"",$I50-Konfiguration!$C$5)</f>
        <v/>
      </c>
      <c r="L50" t="str">
        <f>IF($G50="","",IF($G50="Abgeschlossen","Abgeschlossen",IF($I50="","",IF($I50&lt;Konfiguration!$C$5,"Überfällig",IF($I50&lt;=Konfiguration!$C$5+7,"Fällig bald","Im Plan")))))</f>
        <v/>
      </c>
      <c r="M50" s="39" t="str">
        <f>IF($G50="","",COUNTIF($G$4:$G50,$G50))</f>
        <v/>
      </c>
      <c r="N50" s="39" t="str">
        <f t="shared" si="1"/>
        <v/>
      </c>
    </row>
    <row r="51" spans="11:14" x14ac:dyDescent="0.25">
      <c r="K51" s="38" t="str">
        <f>IF(OR($G51="",$G51="Abgeschlossen",$I51=""),"",$I51-Konfiguration!$C$5)</f>
        <v/>
      </c>
      <c r="L51" t="str">
        <f>IF($G51="","",IF($G51="Abgeschlossen","Abgeschlossen",IF($I51="","",IF($I51&lt;Konfiguration!$C$5,"Überfällig",IF($I51&lt;=Konfiguration!$C$5+7,"Fällig bald","Im Plan")))))</f>
        <v/>
      </c>
      <c r="M51" s="39" t="str">
        <f>IF($G51="","",COUNTIF($G$4:$G51,$G51))</f>
        <v/>
      </c>
      <c r="N51" s="39" t="str">
        <f t="shared" si="1"/>
        <v/>
      </c>
    </row>
    <row r="52" spans="11:14" x14ac:dyDescent="0.25">
      <c r="K52" s="38" t="str">
        <f>IF(OR($G52="",$G52="Abgeschlossen",$I52=""),"",$I52-Konfiguration!$C$5)</f>
        <v/>
      </c>
      <c r="L52" t="str">
        <f>IF($G52="","",IF($G52="Abgeschlossen","Abgeschlossen",IF($I52="","",IF($I52&lt;Konfiguration!$C$5,"Überfällig",IF($I52&lt;=Konfiguration!$C$5+7,"Fällig bald","Im Plan")))))</f>
        <v/>
      </c>
      <c r="M52" s="39" t="str">
        <f>IF($G52="","",COUNTIF($G$4:$G52,$G52))</f>
        <v/>
      </c>
      <c r="N52" s="39" t="str">
        <f t="shared" si="1"/>
        <v/>
      </c>
    </row>
    <row r="53" spans="11:14" x14ac:dyDescent="0.25">
      <c r="K53" s="38" t="str">
        <f>IF(OR($G53="",$G53="Abgeschlossen",$I53=""),"",$I53-Konfiguration!$C$5)</f>
        <v/>
      </c>
      <c r="L53" t="str">
        <f>IF($G53="","",IF($G53="Abgeschlossen","Abgeschlossen",IF($I53="","",IF($I53&lt;Konfiguration!$C$5,"Überfällig",IF($I53&lt;=Konfiguration!$C$5+7,"Fällig bald","Im Plan")))))</f>
        <v/>
      </c>
      <c r="M53" s="39" t="str">
        <f>IF($G53="","",COUNTIF($G$4:$G53,$G53))</f>
        <v/>
      </c>
      <c r="N53" s="39" t="str">
        <f t="shared" si="1"/>
        <v/>
      </c>
    </row>
    <row r="54" spans="11:14" x14ac:dyDescent="0.25">
      <c r="K54" s="38" t="str">
        <f>IF(OR($G54="",$G54="Abgeschlossen",$I54=""),"",$I54-Konfiguration!$C$5)</f>
        <v/>
      </c>
      <c r="L54" t="str">
        <f>IF($G54="","",IF($G54="Abgeschlossen","Abgeschlossen",IF($I54="","",IF($I54&lt;Konfiguration!$C$5,"Überfällig",IF($I54&lt;=Konfiguration!$C$5+7,"Fällig bald","Im Plan")))))</f>
        <v/>
      </c>
      <c r="M54" s="39" t="str">
        <f>IF($G54="","",COUNTIF($G$4:$G54,$G54))</f>
        <v/>
      </c>
      <c r="N54" s="39" t="str">
        <f t="shared" si="1"/>
        <v/>
      </c>
    </row>
    <row r="55" spans="11:14" x14ac:dyDescent="0.25">
      <c r="K55" s="38" t="str">
        <f>IF(OR($G55="",$G55="Abgeschlossen",$I55=""),"",$I55-Konfiguration!$C$5)</f>
        <v/>
      </c>
      <c r="L55" t="str">
        <f>IF($G55="","",IF($G55="Abgeschlossen","Abgeschlossen",IF($I55="","",IF($I55&lt;Konfiguration!$C$5,"Überfällig",IF($I55&lt;=Konfiguration!$C$5+7,"Fällig bald","Im Plan")))))</f>
        <v/>
      </c>
      <c r="M55" s="39" t="str">
        <f>IF($G55="","",COUNTIF($G$4:$G55,$G55))</f>
        <v/>
      </c>
      <c r="N55" s="39" t="str">
        <f t="shared" si="1"/>
        <v/>
      </c>
    </row>
    <row r="56" spans="11:14" x14ac:dyDescent="0.25">
      <c r="K56" s="38" t="str">
        <f>IF(OR($G56="",$G56="Abgeschlossen",$I56=""),"",$I56-Konfiguration!$C$5)</f>
        <v/>
      </c>
      <c r="L56" t="str">
        <f>IF($G56="","",IF($G56="Abgeschlossen","Abgeschlossen",IF($I56="","",IF($I56&lt;Konfiguration!$C$5,"Überfällig",IF($I56&lt;=Konfiguration!$C$5+7,"Fällig bald","Im Plan")))))</f>
        <v/>
      </c>
      <c r="M56" s="39" t="str">
        <f>IF($G56="","",COUNTIF($G$4:$G56,$G56))</f>
        <v/>
      </c>
      <c r="N56" s="39" t="str">
        <f t="shared" si="1"/>
        <v/>
      </c>
    </row>
    <row r="57" spans="11:14" x14ac:dyDescent="0.25">
      <c r="K57" s="38" t="str">
        <f>IF(OR($G57="",$G57="Abgeschlossen",$I57=""),"",$I57-Konfiguration!$C$5)</f>
        <v/>
      </c>
      <c r="L57" t="str">
        <f>IF($G57="","",IF($G57="Abgeschlossen","Abgeschlossen",IF($I57="","",IF($I57&lt;Konfiguration!$C$5,"Überfällig",IF($I57&lt;=Konfiguration!$C$5+7,"Fällig bald","Im Plan")))))</f>
        <v/>
      </c>
      <c r="M57" s="39" t="str">
        <f>IF($G57="","",COUNTIF($G$4:$G57,$G57))</f>
        <v/>
      </c>
      <c r="N57" s="39" t="str">
        <f t="shared" si="1"/>
        <v/>
      </c>
    </row>
    <row r="58" spans="11:14" x14ac:dyDescent="0.25">
      <c r="K58" s="38" t="str">
        <f>IF(OR($G58="",$G58="Abgeschlossen",$I58=""),"",$I58-Konfiguration!$C$5)</f>
        <v/>
      </c>
      <c r="L58" t="str">
        <f>IF($G58="","",IF($G58="Abgeschlossen","Abgeschlossen",IF($I58="","",IF($I58&lt;Konfiguration!$C$5,"Überfällig",IF($I58&lt;=Konfiguration!$C$5+7,"Fällig bald","Im Plan")))))</f>
        <v/>
      </c>
      <c r="M58" s="39" t="str">
        <f>IF($G58="","",COUNTIF($G$4:$G58,$G58))</f>
        <v/>
      </c>
      <c r="N58" s="39" t="str">
        <f t="shared" si="1"/>
        <v/>
      </c>
    </row>
    <row r="59" spans="11:14" x14ac:dyDescent="0.25">
      <c r="K59" s="38" t="str">
        <f>IF(OR($G59="",$G59="Abgeschlossen",$I59=""),"",$I59-Konfiguration!$C$5)</f>
        <v/>
      </c>
      <c r="L59" t="str">
        <f>IF($G59="","",IF($G59="Abgeschlossen","Abgeschlossen",IF($I59="","",IF($I59&lt;Konfiguration!$C$5,"Überfällig",IF($I59&lt;=Konfiguration!$C$5+7,"Fällig bald","Im Plan")))))</f>
        <v/>
      </c>
      <c r="M59" s="39" t="str">
        <f>IF($G59="","",COUNTIF($G$4:$G59,$G59))</f>
        <v/>
      </c>
      <c r="N59" s="39" t="str">
        <f t="shared" si="1"/>
        <v/>
      </c>
    </row>
    <row r="60" spans="11:14" x14ac:dyDescent="0.25">
      <c r="K60" s="38" t="str">
        <f>IF(OR($G60="",$G60="Abgeschlossen",$I60=""),"",$I60-Konfiguration!$C$5)</f>
        <v/>
      </c>
      <c r="L60" t="str">
        <f>IF($G60="","",IF($G60="Abgeschlossen","Abgeschlossen",IF($I60="","",IF($I60&lt;Konfiguration!$C$5,"Überfällig",IF($I60&lt;=Konfiguration!$C$5+7,"Fällig bald","Im Plan")))))</f>
        <v/>
      </c>
      <c r="M60" s="39" t="str">
        <f>IF($G60="","",COUNTIF($G$4:$G60,$G60))</f>
        <v/>
      </c>
      <c r="N60" s="39" t="str">
        <f t="shared" si="1"/>
        <v/>
      </c>
    </row>
    <row r="61" spans="11:14" x14ac:dyDescent="0.25">
      <c r="K61" s="38" t="str">
        <f>IF(OR($G61="",$G61="Abgeschlossen",$I61=""),"",$I61-Konfiguration!$C$5)</f>
        <v/>
      </c>
      <c r="L61" t="str">
        <f>IF($G61="","",IF($G61="Abgeschlossen","Abgeschlossen",IF($I61="","",IF($I61&lt;Konfiguration!$C$5,"Überfällig",IF($I61&lt;=Konfiguration!$C$5+7,"Fällig bald","Im Plan")))))</f>
        <v/>
      </c>
      <c r="M61" s="39" t="str">
        <f>IF($G61="","",COUNTIF($G$4:$G61,$G61))</f>
        <v/>
      </c>
      <c r="N61" s="39" t="str">
        <f t="shared" si="1"/>
        <v/>
      </c>
    </row>
    <row r="62" spans="11:14" x14ac:dyDescent="0.25">
      <c r="K62" s="38" t="str">
        <f>IF(OR($G62="",$G62="Abgeschlossen",$I62=""),"",$I62-Konfiguration!$C$5)</f>
        <v/>
      </c>
      <c r="L62" t="str">
        <f>IF($G62="","",IF($G62="Abgeschlossen","Abgeschlossen",IF($I62="","",IF($I62&lt;Konfiguration!$C$5,"Überfällig",IF($I62&lt;=Konfiguration!$C$5+7,"Fällig bald","Im Plan")))))</f>
        <v/>
      </c>
      <c r="M62" s="39" t="str">
        <f>IF($G62="","",COUNTIF($G$4:$G62,$G62))</f>
        <v/>
      </c>
      <c r="N62" s="39" t="str">
        <f t="shared" si="1"/>
        <v/>
      </c>
    </row>
    <row r="63" spans="11:14" x14ac:dyDescent="0.25">
      <c r="K63" s="38" t="str">
        <f>IF(OR($G63="",$G63="Abgeschlossen",$I63=""),"",$I63-Konfiguration!$C$5)</f>
        <v/>
      </c>
      <c r="L63" t="str">
        <f>IF($G63="","",IF($G63="Abgeschlossen","Abgeschlossen",IF($I63="","",IF($I63&lt;Konfiguration!$C$5,"Überfällig",IF($I63&lt;=Konfiguration!$C$5+7,"Fällig bald","Im Plan")))))</f>
        <v/>
      </c>
      <c r="M63" s="39" t="str">
        <f>IF($G63="","",COUNTIF($G$4:$G63,$G63))</f>
        <v/>
      </c>
      <c r="N63" s="39" t="str">
        <f t="shared" si="1"/>
        <v/>
      </c>
    </row>
    <row r="64" spans="11:14" x14ac:dyDescent="0.25">
      <c r="K64" s="38" t="str">
        <f>IF(OR($G64="",$G64="Abgeschlossen",$I64=""),"",$I64-Konfiguration!$C$5)</f>
        <v/>
      </c>
      <c r="L64" t="str">
        <f>IF($G64="","",IF($G64="Abgeschlossen","Abgeschlossen",IF($I64="","",IF($I64&lt;Konfiguration!$C$5,"Überfällig",IF($I64&lt;=Konfiguration!$C$5+7,"Fällig bald","Im Plan")))))</f>
        <v/>
      </c>
      <c r="M64" s="39" t="str">
        <f>IF($G64="","",COUNTIF($G$4:$G64,$G64))</f>
        <v/>
      </c>
      <c r="N64" s="39" t="str">
        <f t="shared" si="1"/>
        <v/>
      </c>
    </row>
    <row r="65" spans="11:14" x14ac:dyDescent="0.25">
      <c r="K65" s="38" t="str">
        <f>IF(OR($G65="",$G65="Abgeschlossen",$I65=""),"",$I65-Konfiguration!$C$5)</f>
        <v/>
      </c>
      <c r="L65" t="str">
        <f>IF($G65="","",IF($G65="Abgeschlossen","Abgeschlossen",IF($I65="","",IF($I65&lt;Konfiguration!$C$5,"Überfällig",IF($I65&lt;=Konfiguration!$C$5+7,"Fällig bald","Im Plan")))))</f>
        <v/>
      </c>
      <c r="M65" s="39" t="str">
        <f>IF($G65="","",COUNTIF($G$4:$G65,$G65))</f>
        <v/>
      </c>
      <c r="N65" s="39" t="str">
        <f t="shared" si="1"/>
        <v/>
      </c>
    </row>
    <row r="66" spans="11:14" x14ac:dyDescent="0.25">
      <c r="K66" s="38" t="str">
        <f>IF(OR($G66="",$G66="Abgeschlossen",$I66=""),"",$I66-Konfiguration!$C$5)</f>
        <v/>
      </c>
      <c r="L66" t="str">
        <f>IF($G66="","",IF($G66="Abgeschlossen","Abgeschlossen",IF($I66="","",IF($I66&lt;Konfiguration!$C$5,"Überfällig",IF($I66&lt;=Konfiguration!$C$5+7,"Fällig bald","Im Plan")))))</f>
        <v/>
      </c>
      <c r="M66" s="39" t="str">
        <f>IF($G66="","",COUNTIF($G$4:$G66,$G66))</f>
        <v/>
      </c>
      <c r="N66" s="39" t="str">
        <f t="shared" si="1"/>
        <v/>
      </c>
    </row>
    <row r="67" spans="11:14" x14ac:dyDescent="0.25">
      <c r="K67" s="38" t="str">
        <f>IF(OR($G67="",$G67="Abgeschlossen",$I67=""),"",$I67-Konfiguration!$C$5)</f>
        <v/>
      </c>
      <c r="L67" t="str">
        <f>IF($G67="","",IF($G67="Abgeschlossen","Abgeschlossen",IF($I67="","",IF($I67&lt;Konfiguration!$C$5,"Überfällig",IF($I67&lt;=Konfiguration!$C$5+7,"Fällig bald","Im Plan")))))</f>
        <v/>
      </c>
      <c r="M67" s="39" t="str">
        <f>IF($G67="","",COUNTIF($G$4:$G67,$G67))</f>
        <v/>
      </c>
      <c r="N67" s="39" t="str">
        <f t="shared" si="1"/>
        <v/>
      </c>
    </row>
    <row r="68" spans="11:14" x14ac:dyDescent="0.25">
      <c r="K68" s="38" t="str">
        <f>IF(OR($G68="",$G68="Abgeschlossen",$I68=""),"",$I68-Konfiguration!$C$5)</f>
        <v/>
      </c>
      <c r="L68" t="str">
        <f>IF($G68="","",IF($G68="Abgeschlossen","Abgeschlossen",IF($I68="","",IF($I68&lt;Konfiguration!$C$5,"Überfällig",IF($I68&lt;=Konfiguration!$C$5+7,"Fällig bald","Im Plan")))))</f>
        <v/>
      </c>
      <c r="M68" s="39" t="str">
        <f>IF($G68="","",COUNTIF($G$4:$G68,$G68))</f>
        <v/>
      </c>
      <c r="N68" s="39" t="str">
        <f t="shared" ref="N68:N99" si="2">IF($G68="","",$G68&amp;"#"&amp;$M68)</f>
        <v/>
      </c>
    </row>
    <row r="69" spans="11:14" x14ac:dyDescent="0.25">
      <c r="K69" s="38" t="str">
        <f>IF(OR($G69="",$G69="Abgeschlossen",$I69=""),"",$I69-Konfiguration!$C$5)</f>
        <v/>
      </c>
      <c r="L69" t="str">
        <f>IF($G69="","",IF($G69="Abgeschlossen","Abgeschlossen",IF($I69="","",IF($I69&lt;Konfiguration!$C$5,"Überfällig",IF($I69&lt;=Konfiguration!$C$5+7,"Fällig bald","Im Plan")))))</f>
        <v/>
      </c>
      <c r="M69" s="39" t="str">
        <f>IF($G69="","",COUNTIF($G$4:$G69,$G69))</f>
        <v/>
      </c>
      <c r="N69" s="39" t="str">
        <f t="shared" si="2"/>
        <v/>
      </c>
    </row>
    <row r="70" spans="11:14" x14ac:dyDescent="0.25">
      <c r="K70" s="38" t="str">
        <f>IF(OR($G70="",$G70="Abgeschlossen",$I70=""),"",$I70-Konfiguration!$C$5)</f>
        <v/>
      </c>
      <c r="L70" t="str">
        <f>IF($G70="","",IF($G70="Abgeschlossen","Abgeschlossen",IF($I70="","",IF($I70&lt;Konfiguration!$C$5,"Überfällig",IF($I70&lt;=Konfiguration!$C$5+7,"Fällig bald","Im Plan")))))</f>
        <v/>
      </c>
      <c r="M70" s="39" t="str">
        <f>IF($G70="","",COUNTIF($G$4:$G70,$G70))</f>
        <v/>
      </c>
      <c r="N70" s="39" t="str">
        <f t="shared" si="2"/>
        <v/>
      </c>
    </row>
    <row r="71" spans="11:14" x14ac:dyDescent="0.25">
      <c r="K71" s="38" t="str">
        <f>IF(OR($G71="",$G71="Abgeschlossen",$I71=""),"",$I71-Konfiguration!$C$5)</f>
        <v/>
      </c>
      <c r="L71" t="str">
        <f>IF($G71="","",IF($G71="Abgeschlossen","Abgeschlossen",IF($I71="","",IF($I71&lt;Konfiguration!$C$5,"Überfällig",IF($I71&lt;=Konfiguration!$C$5+7,"Fällig bald","Im Plan")))))</f>
        <v/>
      </c>
      <c r="M71" s="39" t="str">
        <f>IF($G71="","",COUNTIF($G$4:$G71,$G71))</f>
        <v/>
      </c>
      <c r="N71" s="39" t="str">
        <f t="shared" si="2"/>
        <v/>
      </c>
    </row>
    <row r="72" spans="11:14" x14ac:dyDescent="0.25">
      <c r="K72" s="38" t="str">
        <f>IF(OR($G72="",$G72="Abgeschlossen",$I72=""),"",$I72-Konfiguration!$C$5)</f>
        <v/>
      </c>
      <c r="L72" t="str">
        <f>IF($G72="","",IF($G72="Abgeschlossen","Abgeschlossen",IF($I72="","",IF($I72&lt;Konfiguration!$C$5,"Überfällig",IF($I72&lt;=Konfiguration!$C$5+7,"Fällig bald","Im Plan")))))</f>
        <v/>
      </c>
      <c r="M72" s="39" t="str">
        <f>IF($G72="","",COUNTIF($G$4:$G72,$G72))</f>
        <v/>
      </c>
      <c r="N72" s="39" t="str">
        <f t="shared" si="2"/>
        <v/>
      </c>
    </row>
    <row r="73" spans="11:14" x14ac:dyDescent="0.25">
      <c r="K73" s="38" t="str">
        <f>IF(OR($G73="",$G73="Abgeschlossen",$I73=""),"",$I73-Konfiguration!$C$5)</f>
        <v/>
      </c>
      <c r="L73" t="str">
        <f>IF($G73="","",IF($G73="Abgeschlossen","Abgeschlossen",IF($I73="","",IF($I73&lt;Konfiguration!$C$5,"Überfällig",IF($I73&lt;=Konfiguration!$C$5+7,"Fällig bald","Im Plan")))))</f>
        <v/>
      </c>
      <c r="M73" s="39" t="str">
        <f>IF($G73="","",COUNTIF($G$4:$G73,$G73))</f>
        <v/>
      </c>
      <c r="N73" s="39" t="str">
        <f t="shared" si="2"/>
        <v/>
      </c>
    </row>
    <row r="74" spans="11:14" x14ac:dyDescent="0.25">
      <c r="K74" s="38" t="str">
        <f>IF(OR($G74="",$G74="Abgeschlossen",$I74=""),"",$I74-Konfiguration!$C$5)</f>
        <v/>
      </c>
      <c r="L74" t="str">
        <f>IF($G74="","",IF($G74="Abgeschlossen","Abgeschlossen",IF($I74="","",IF($I74&lt;Konfiguration!$C$5,"Überfällig",IF($I74&lt;=Konfiguration!$C$5+7,"Fällig bald","Im Plan")))))</f>
        <v/>
      </c>
      <c r="M74" s="39" t="str">
        <f>IF($G74="","",COUNTIF($G$4:$G74,$G74))</f>
        <v/>
      </c>
      <c r="N74" s="39" t="str">
        <f t="shared" si="2"/>
        <v/>
      </c>
    </row>
    <row r="75" spans="11:14" x14ac:dyDescent="0.25">
      <c r="K75" s="38" t="str">
        <f>IF(OR($G75="",$G75="Abgeschlossen",$I75=""),"",$I75-Konfiguration!$C$5)</f>
        <v/>
      </c>
      <c r="L75" t="str">
        <f>IF($G75="","",IF($G75="Abgeschlossen","Abgeschlossen",IF($I75="","",IF($I75&lt;Konfiguration!$C$5,"Überfällig",IF($I75&lt;=Konfiguration!$C$5+7,"Fällig bald","Im Plan")))))</f>
        <v/>
      </c>
      <c r="M75" s="39" t="str">
        <f>IF($G75="","",COUNTIF($G$4:$G75,$G75))</f>
        <v/>
      </c>
      <c r="N75" s="39" t="str">
        <f t="shared" si="2"/>
        <v/>
      </c>
    </row>
    <row r="76" spans="11:14" x14ac:dyDescent="0.25">
      <c r="K76" s="38" t="str">
        <f>IF(OR($G76="",$G76="Abgeschlossen",$I76=""),"",$I76-Konfiguration!$C$5)</f>
        <v/>
      </c>
      <c r="L76" t="str">
        <f>IF($G76="","",IF($G76="Abgeschlossen","Abgeschlossen",IF($I76="","",IF($I76&lt;Konfiguration!$C$5,"Überfällig",IF($I76&lt;=Konfiguration!$C$5+7,"Fällig bald","Im Plan")))))</f>
        <v/>
      </c>
      <c r="M76" s="39" t="str">
        <f>IF($G76="","",COUNTIF($G$4:$G76,$G76))</f>
        <v/>
      </c>
      <c r="N76" s="39" t="str">
        <f t="shared" si="2"/>
        <v/>
      </c>
    </row>
    <row r="77" spans="11:14" x14ac:dyDescent="0.25">
      <c r="K77" s="38" t="str">
        <f>IF(OR($G77="",$G77="Abgeschlossen",$I77=""),"",$I77-Konfiguration!$C$5)</f>
        <v/>
      </c>
      <c r="L77" t="str">
        <f>IF($G77="","",IF($G77="Abgeschlossen","Abgeschlossen",IF($I77="","",IF($I77&lt;Konfiguration!$C$5,"Überfällig",IF($I77&lt;=Konfiguration!$C$5+7,"Fällig bald","Im Plan")))))</f>
        <v/>
      </c>
      <c r="M77" s="39" t="str">
        <f>IF($G77="","",COUNTIF($G$4:$G77,$G77))</f>
        <v/>
      </c>
      <c r="N77" s="39" t="str">
        <f t="shared" si="2"/>
        <v/>
      </c>
    </row>
    <row r="78" spans="11:14" x14ac:dyDescent="0.25">
      <c r="K78" s="38" t="str">
        <f>IF(OR($G78="",$G78="Abgeschlossen",$I78=""),"",$I78-Konfiguration!$C$5)</f>
        <v/>
      </c>
      <c r="L78" t="str">
        <f>IF($G78="","",IF($G78="Abgeschlossen","Abgeschlossen",IF($I78="","",IF($I78&lt;Konfiguration!$C$5,"Überfällig",IF($I78&lt;=Konfiguration!$C$5+7,"Fällig bald","Im Plan")))))</f>
        <v/>
      </c>
      <c r="M78" s="39" t="str">
        <f>IF($G78="","",COUNTIF($G$4:$G78,$G78))</f>
        <v/>
      </c>
      <c r="N78" s="39" t="str">
        <f t="shared" si="2"/>
        <v/>
      </c>
    </row>
    <row r="79" spans="11:14" x14ac:dyDescent="0.25">
      <c r="K79" s="38" t="str">
        <f>IF(OR($G79="",$G79="Abgeschlossen",$I79=""),"",$I79-Konfiguration!$C$5)</f>
        <v/>
      </c>
      <c r="L79" t="str">
        <f>IF($G79="","",IF($G79="Abgeschlossen","Abgeschlossen",IF($I79="","",IF($I79&lt;Konfiguration!$C$5,"Überfällig",IF($I79&lt;=Konfiguration!$C$5+7,"Fällig bald","Im Plan")))))</f>
        <v/>
      </c>
      <c r="M79" s="39" t="str">
        <f>IF($G79="","",COUNTIF($G$4:$G79,$G79))</f>
        <v/>
      </c>
      <c r="N79" s="39" t="str">
        <f t="shared" si="2"/>
        <v/>
      </c>
    </row>
    <row r="80" spans="11:14" x14ac:dyDescent="0.25">
      <c r="K80" s="38" t="str">
        <f>IF(OR($G80="",$G80="Abgeschlossen",$I80=""),"",$I80-Konfiguration!$C$5)</f>
        <v/>
      </c>
      <c r="L80" t="str">
        <f>IF($G80="","",IF($G80="Abgeschlossen","Abgeschlossen",IF($I80="","",IF($I80&lt;Konfiguration!$C$5,"Überfällig",IF($I80&lt;=Konfiguration!$C$5+7,"Fällig bald","Im Plan")))))</f>
        <v/>
      </c>
      <c r="M80" s="39" t="str">
        <f>IF($G80="","",COUNTIF($G$4:$G80,$G80))</f>
        <v/>
      </c>
      <c r="N80" s="39" t="str">
        <f t="shared" si="2"/>
        <v/>
      </c>
    </row>
    <row r="81" spans="11:14" x14ac:dyDescent="0.25">
      <c r="K81" s="38" t="str">
        <f>IF(OR($G81="",$G81="Abgeschlossen",$I81=""),"",$I81-Konfiguration!$C$5)</f>
        <v/>
      </c>
      <c r="L81" t="str">
        <f>IF($G81="","",IF($G81="Abgeschlossen","Abgeschlossen",IF($I81="","",IF($I81&lt;Konfiguration!$C$5,"Überfällig",IF($I81&lt;=Konfiguration!$C$5+7,"Fällig bald","Im Plan")))))</f>
        <v/>
      </c>
      <c r="M81" s="39" t="str">
        <f>IF($G81="","",COUNTIF($G$4:$G81,$G81))</f>
        <v/>
      </c>
      <c r="N81" s="39" t="str">
        <f t="shared" si="2"/>
        <v/>
      </c>
    </row>
    <row r="82" spans="11:14" x14ac:dyDescent="0.25">
      <c r="K82" s="38" t="str">
        <f>IF(OR($G82="",$G82="Abgeschlossen",$I82=""),"",$I82-Konfiguration!$C$5)</f>
        <v/>
      </c>
      <c r="L82" t="str">
        <f>IF($G82="","",IF($G82="Abgeschlossen","Abgeschlossen",IF($I82="","",IF($I82&lt;Konfiguration!$C$5,"Überfällig",IF($I82&lt;=Konfiguration!$C$5+7,"Fällig bald","Im Plan")))))</f>
        <v/>
      </c>
      <c r="M82" s="39" t="str">
        <f>IF($G82="","",COUNTIF($G$4:$G82,$G82))</f>
        <v/>
      </c>
      <c r="N82" s="39" t="str">
        <f t="shared" si="2"/>
        <v/>
      </c>
    </row>
    <row r="83" spans="11:14" x14ac:dyDescent="0.25">
      <c r="K83" s="38" t="str">
        <f>IF(OR($G83="",$G83="Abgeschlossen",$I83=""),"",$I83-Konfiguration!$C$5)</f>
        <v/>
      </c>
      <c r="L83" t="str">
        <f>IF($G83="","",IF($G83="Abgeschlossen","Abgeschlossen",IF($I83="","",IF($I83&lt;Konfiguration!$C$5,"Überfällig",IF($I83&lt;=Konfiguration!$C$5+7,"Fällig bald","Im Plan")))))</f>
        <v/>
      </c>
      <c r="M83" s="39" t="str">
        <f>IF($G83="","",COUNTIF($G$4:$G83,$G83))</f>
        <v/>
      </c>
      <c r="N83" s="39" t="str">
        <f t="shared" si="2"/>
        <v/>
      </c>
    </row>
    <row r="84" spans="11:14" x14ac:dyDescent="0.25">
      <c r="K84" s="38" t="str">
        <f>IF(OR($G84="",$G84="Abgeschlossen",$I84=""),"",$I84-Konfiguration!$C$5)</f>
        <v/>
      </c>
      <c r="L84" t="str">
        <f>IF($G84="","",IF($G84="Abgeschlossen","Abgeschlossen",IF($I84="","",IF($I84&lt;Konfiguration!$C$5,"Überfällig",IF($I84&lt;=Konfiguration!$C$5+7,"Fällig bald","Im Plan")))))</f>
        <v/>
      </c>
      <c r="M84" s="39" t="str">
        <f>IF($G84="","",COUNTIF($G$4:$G84,$G84))</f>
        <v/>
      </c>
      <c r="N84" s="39" t="str">
        <f t="shared" si="2"/>
        <v/>
      </c>
    </row>
    <row r="85" spans="11:14" x14ac:dyDescent="0.25">
      <c r="K85" s="38" t="str">
        <f>IF(OR($G85="",$G85="Abgeschlossen",$I85=""),"",$I85-Konfiguration!$C$5)</f>
        <v/>
      </c>
      <c r="L85" t="str">
        <f>IF($G85="","",IF($G85="Abgeschlossen","Abgeschlossen",IF($I85="","",IF($I85&lt;Konfiguration!$C$5,"Überfällig",IF($I85&lt;=Konfiguration!$C$5+7,"Fällig bald","Im Plan")))))</f>
        <v/>
      </c>
      <c r="M85" s="39" t="str">
        <f>IF($G85="","",COUNTIF($G$4:$G85,$G85))</f>
        <v/>
      </c>
      <c r="N85" s="39" t="str">
        <f t="shared" si="2"/>
        <v/>
      </c>
    </row>
    <row r="86" spans="11:14" x14ac:dyDescent="0.25">
      <c r="K86" s="38" t="str">
        <f>IF(OR($G86="",$G86="Abgeschlossen",$I86=""),"",$I86-Konfiguration!$C$5)</f>
        <v/>
      </c>
      <c r="L86" t="str">
        <f>IF($G86="","",IF($G86="Abgeschlossen","Abgeschlossen",IF($I86="","",IF($I86&lt;Konfiguration!$C$5,"Überfällig",IF($I86&lt;=Konfiguration!$C$5+7,"Fällig bald","Im Plan")))))</f>
        <v/>
      </c>
      <c r="M86" s="39" t="str">
        <f>IF($G86="","",COUNTIF($G$4:$G86,$G86))</f>
        <v/>
      </c>
      <c r="N86" s="39" t="str">
        <f t="shared" si="2"/>
        <v/>
      </c>
    </row>
    <row r="87" spans="11:14" x14ac:dyDescent="0.25">
      <c r="K87" s="38" t="str">
        <f>IF(OR($G87="",$G87="Abgeschlossen",$I87=""),"",$I87-Konfiguration!$C$5)</f>
        <v/>
      </c>
      <c r="L87" t="str">
        <f>IF($G87="","",IF($G87="Abgeschlossen","Abgeschlossen",IF($I87="","",IF($I87&lt;Konfiguration!$C$5,"Überfällig",IF($I87&lt;=Konfiguration!$C$5+7,"Fällig bald","Im Plan")))))</f>
        <v/>
      </c>
      <c r="M87" s="39" t="str">
        <f>IF($G87="","",COUNTIF($G$4:$G87,$G87))</f>
        <v/>
      </c>
      <c r="N87" s="39" t="str">
        <f t="shared" si="2"/>
        <v/>
      </c>
    </row>
    <row r="88" spans="11:14" x14ac:dyDescent="0.25">
      <c r="K88" s="38" t="str">
        <f>IF(OR($G88="",$G88="Abgeschlossen",$I88=""),"",$I88-Konfiguration!$C$5)</f>
        <v/>
      </c>
      <c r="L88" t="str">
        <f>IF($G88="","",IF($G88="Abgeschlossen","Abgeschlossen",IF($I88="","",IF($I88&lt;Konfiguration!$C$5,"Überfällig",IF($I88&lt;=Konfiguration!$C$5+7,"Fällig bald","Im Plan")))))</f>
        <v/>
      </c>
      <c r="M88" s="39" t="str">
        <f>IF($G88="","",COUNTIF($G$4:$G88,$G88))</f>
        <v/>
      </c>
      <c r="N88" s="39" t="str">
        <f t="shared" si="2"/>
        <v/>
      </c>
    </row>
    <row r="89" spans="11:14" x14ac:dyDescent="0.25">
      <c r="K89" s="38" t="str">
        <f>IF(OR($G89="",$G89="Abgeschlossen",$I89=""),"",$I89-Konfiguration!$C$5)</f>
        <v/>
      </c>
      <c r="L89" t="str">
        <f>IF($G89="","",IF($G89="Abgeschlossen","Abgeschlossen",IF($I89="","",IF($I89&lt;Konfiguration!$C$5,"Überfällig",IF($I89&lt;=Konfiguration!$C$5+7,"Fällig bald","Im Plan")))))</f>
        <v/>
      </c>
      <c r="M89" s="39" t="str">
        <f>IF($G89="","",COUNTIF($G$4:$G89,$G89))</f>
        <v/>
      </c>
      <c r="N89" s="39" t="str">
        <f t="shared" si="2"/>
        <v/>
      </c>
    </row>
    <row r="90" spans="11:14" x14ac:dyDescent="0.25">
      <c r="K90" s="38" t="str">
        <f>IF(OR($G90="",$G90="Abgeschlossen",$I90=""),"",$I90-Konfiguration!$C$5)</f>
        <v/>
      </c>
      <c r="L90" t="str">
        <f>IF($G90="","",IF($G90="Abgeschlossen","Abgeschlossen",IF($I90="","",IF($I90&lt;Konfiguration!$C$5,"Überfällig",IF($I90&lt;=Konfiguration!$C$5+7,"Fällig bald","Im Plan")))))</f>
        <v/>
      </c>
      <c r="M90" s="39" t="str">
        <f>IF($G90="","",COUNTIF($G$4:$G90,$G90))</f>
        <v/>
      </c>
      <c r="N90" s="39" t="str">
        <f t="shared" si="2"/>
        <v/>
      </c>
    </row>
    <row r="91" spans="11:14" x14ac:dyDescent="0.25">
      <c r="K91" s="38" t="str">
        <f>IF(OR($G91="",$G91="Abgeschlossen",$I91=""),"",$I91-Konfiguration!$C$5)</f>
        <v/>
      </c>
      <c r="L91" t="str">
        <f>IF($G91="","",IF($G91="Abgeschlossen","Abgeschlossen",IF($I91="","",IF($I91&lt;Konfiguration!$C$5,"Überfällig",IF($I91&lt;=Konfiguration!$C$5+7,"Fällig bald","Im Plan")))))</f>
        <v/>
      </c>
      <c r="M91" s="39" t="str">
        <f>IF($G91="","",COUNTIF($G$4:$G91,$G91))</f>
        <v/>
      </c>
      <c r="N91" s="39" t="str">
        <f t="shared" si="2"/>
        <v/>
      </c>
    </row>
    <row r="92" spans="11:14" x14ac:dyDescent="0.25">
      <c r="K92" s="38" t="str">
        <f>IF(OR($G92="",$G92="Abgeschlossen",$I92=""),"",$I92-Konfiguration!$C$5)</f>
        <v/>
      </c>
      <c r="L92" t="str">
        <f>IF($G92="","",IF($G92="Abgeschlossen","Abgeschlossen",IF($I92="","",IF($I92&lt;Konfiguration!$C$5,"Überfällig",IF($I92&lt;=Konfiguration!$C$5+7,"Fällig bald","Im Plan")))))</f>
        <v/>
      </c>
      <c r="M92" s="39" t="str">
        <f>IF($G92="","",COUNTIF($G$4:$G92,$G92))</f>
        <v/>
      </c>
      <c r="N92" s="39" t="str">
        <f t="shared" si="2"/>
        <v/>
      </c>
    </row>
    <row r="93" spans="11:14" x14ac:dyDescent="0.25">
      <c r="K93" s="38" t="str">
        <f>IF(OR($G93="",$G93="Abgeschlossen",$I93=""),"",$I93-Konfiguration!$C$5)</f>
        <v/>
      </c>
      <c r="L93" t="str">
        <f>IF($G93="","",IF($G93="Abgeschlossen","Abgeschlossen",IF($I93="","",IF($I93&lt;Konfiguration!$C$5,"Überfällig",IF($I93&lt;=Konfiguration!$C$5+7,"Fällig bald","Im Plan")))))</f>
        <v/>
      </c>
      <c r="M93" s="39" t="str">
        <f>IF($G93="","",COUNTIF($G$4:$G93,$G93))</f>
        <v/>
      </c>
      <c r="N93" s="39" t="str">
        <f t="shared" si="2"/>
        <v/>
      </c>
    </row>
    <row r="94" spans="11:14" x14ac:dyDescent="0.25">
      <c r="K94" s="38" t="str">
        <f>IF(OR($G94="",$G94="Abgeschlossen",$I94=""),"",$I94-Konfiguration!$C$5)</f>
        <v/>
      </c>
      <c r="L94" t="str">
        <f>IF($G94="","",IF($G94="Abgeschlossen","Abgeschlossen",IF($I94="","",IF($I94&lt;Konfiguration!$C$5,"Überfällig",IF($I94&lt;=Konfiguration!$C$5+7,"Fällig bald","Im Plan")))))</f>
        <v/>
      </c>
      <c r="M94" s="39" t="str">
        <f>IF($G94="","",COUNTIF($G$4:$G94,$G94))</f>
        <v/>
      </c>
      <c r="N94" s="39" t="str">
        <f t="shared" si="2"/>
        <v/>
      </c>
    </row>
    <row r="95" spans="11:14" x14ac:dyDescent="0.25">
      <c r="K95" s="38" t="str">
        <f>IF(OR($G95="",$G95="Abgeschlossen",$I95=""),"",$I95-Konfiguration!$C$5)</f>
        <v/>
      </c>
      <c r="L95" t="str">
        <f>IF($G95="","",IF($G95="Abgeschlossen","Abgeschlossen",IF($I95="","",IF($I95&lt;Konfiguration!$C$5,"Überfällig",IF($I95&lt;=Konfiguration!$C$5+7,"Fällig bald","Im Plan")))))</f>
        <v/>
      </c>
      <c r="M95" s="39" t="str">
        <f>IF($G95="","",COUNTIF($G$4:$G95,$G95))</f>
        <v/>
      </c>
      <c r="N95" s="39" t="str">
        <f t="shared" si="2"/>
        <v/>
      </c>
    </row>
    <row r="96" spans="11:14" x14ac:dyDescent="0.25">
      <c r="K96" s="38" t="str">
        <f>IF(OR($G96="",$G96="Abgeschlossen",$I96=""),"",$I96-Konfiguration!$C$5)</f>
        <v/>
      </c>
      <c r="L96" t="str">
        <f>IF($G96="","",IF($G96="Abgeschlossen","Abgeschlossen",IF($I96="","",IF($I96&lt;Konfiguration!$C$5,"Überfällig",IF($I96&lt;=Konfiguration!$C$5+7,"Fällig bald","Im Plan")))))</f>
        <v/>
      </c>
      <c r="M96" s="39" t="str">
        <f>IF($G96="","",COUNTIF($G$4:$G96,$G96))</f>
        <v/>
      </c>
      <c r="N96" s="39" t="str">
        <f t="shared" si="2"/>
        <v/>
      </c>
    </row>
    <row r="97" spans="11:14" x14ac:dyDescent="0.25">
      <c r="K97" s="38" t="str">
        <f>IF(OR($G97="",$G97="Abgeschlossen",$I97=""),"",$I97-Konfiguration!$C$5)</f>
        <v/>
      </c>
      <c r="L97" t="str">
        <f>IF($G97="","",IF($G97="Abgeschlossen","Abgeschlossen",IF($I97="","",IF($I97&lt;Konfiguration!$C$5,"Überfällig",IF($I97&lt;=Konfiguration!$C$5+7,"Fällig bald","Im Plan")))))</f>
        <v/>
      </c>
      <c r="M97" s="39" t="str">
        <f>IF($G97="","",COUNTIF($G$4:$G97,$G97))</f>
        <v/>
      </c>
      <c r="N97" s="39" t="str">
        <f t="shared" si="2"/>
        <v/>
      </c>
    </row>
    <row r="98" spans="11:14" x14ac:dyDescent="0.25">
      <c r="K98" s="38" t="str">
        <f>IF(OR($G98="",$G98="Abgeschlossen",$I98=""),"",$I98-Konfiguration!$C$5)</f>
        <v/>
      </c>
      <c r="L98" t="str">
        <f>IF($G98="","",IF($G98="Abgeschlossen","Abgeschlossen",IF($I98="","",IF($I98&lt;Konfiguration!$C$5,"Überfällig",IF($I98&lt;=Konfiguration!$C$5+7,"Fällig bald","Im Plan")))))</f>
        <v/>
      </c>
      <c r="M98" s="39" t="str">
        <f>IF($G98="","",COUNTIF($G$4:$G98,$G98))</f>
        <v/>
      </c>
      <c r="N98" s="39" t="str">
        <f t="shared" si="2"/>
        <v/>
      </c>
    </row>
    <row r="99" spans="11:14" x14ac:dyDescent="0.25">
      <c r="K99" s="38" t="str">
        <f>IF(OR($G99="",$G99="Abgeschlossen",$I99=""),"",$I99-Konfiguration!$C$5)</f>
        <v/>
      </c>
      <c r="L99" t="str">
        <f>IF($G99="","",IF($G99="Abgeschlossen","Abgeschlossen",IF($I99="","",IF($I99&lt;Konfiguration!$C$5,"Überfällig",IF($I99&lt;=Konfiguration!$C$5+7,"Fällig bald","Im Plan")))))</f>
        <v/>
      </c>
      <c r="M99" s="39" t="str">
        <f>IF($G99="","",COUNTIF($G$4:$G99,$G99))</f>
        <v/>
      </c>
      <c r="N99" s="39" t="str">
        <f t="shared" si="2"/>
        <v/>
      </c>
    </row>
    <row r="100" spans="11:14" x14ac:dyDescent="0.25">
      <c r="K100" s="38" t="str">
        <f>IF(OR($G100="",$G100="Abgeschlossen",$I100=""),"",$I100-Konfiguration!$C$5)</f>
        <v/>
      </c>
      <c r="L100" t="str">
        <f>IF($G100="","",IF($G100="Abgeschlossen","Abgeschlossen",IF($I100="","",IF($I100&lt;Konfiguration!$C$5,"Überfällig",IF($I100&lt;=Konfiguration!$C$5+7,"Fällig bald","Im Plan")))))</f>
        <v/>
      </c>
      <c r="M100" s="39" t="str">
        <f>IF($G100="","",COUNTIF($G$4:$G100,$G100))</f>
        <v/>
      </c>
      <c r="N100" s="39" t="str">
        <f t="shared" ref="N100:N131" si="3">IF($G100="","",$G100&amp;"#"&amp;$M100)</f>
        <v/>
      </c>
    </row>
    <row r="101" spans="11:14" x14ac:dyDescent="0.25">
      <c r="K101" s="38" t="str">
        <f>IF(OR($G101="",$G101="Abgeschlossen",$I101=""),"",$I101-Konfiguration!$C$5)</f>
        <v/>
      </c>
      <c r="L101" t="str">
        <f>IF($G101="","",IF($G101="Abgeschlossen","Abgeschlossen",IF($I101="","",IF($I101&lt;Konfiguration!$C$5,"Überfällig",IF($I101&lt;=Konfiguration!$C$5+7,"Fällig bald","Im Plan")))))</f>
        <v/>
      </c>
      <c r="M101" s="39" t="str">
        <f>IF($G101="","",COUNTIF($G$4:$G101,$G101))</f>
        <v/>
      </c>
      <c r="N101" s="39" t="str">
        <f t="shared" si="3"/>
        <v/>
      </c>
    </row>
    <row r="102" spans="11:14" x14ac:dyDescent="0.25">
      <c r="K102" s="38" t="str">
        <f>IF(OR($G102="",$G102="Abgeschlossen",$I102=""),"",$I102-Konfiguration!$C$5)</f>
        <v/>
      </c>
      <c r="L102" t="str">
        <f>IF($G102="","",IF($G102="Abgeschlossen","Abgeschlossen",IF($I102="","",IF($I102&lt;Konfiguration!$C$5,"Überfällig",IF($I102&lt;=Konfiguration!$C$5+7,"Fällig bald","Im Plan")))))</f>
        <v/>
      </c>
      <c r="M102" s="39" t="str">
        <f>IF($G102="","",COUNTIF($G$4:$G102,$G102))</f>
        <v/>
      </c>
      <c r="N102" s="39" t="str">
        <f t="shared" si="3"/>
        <v/>
      </c>
    </row>
    <row r="103" spans="11:14" x14ac:dyDescent="0.25">
      <c r="K103" s="38" t="str">
        <f>IF(OR($G103="",$G103="Abgeschlossen",$I103=""),"",$I103-Konfiguration!$C$5)</f>
        <v/>
      </c>
      <c r="L103" t="str">
        <f>IF($G103="","",IF($G103="Abgeschlossen","Abgeschlossen",IF($I103="","",IF($I103&lt;Konfiguration!$C$5,"Überfällig",IF($I103&lt;=Konfiguration!$C$5+7,"Fällig bald","Im Plan")))))</f>
        <v/>
      </c>
      <c r="M103" s="39" t="str">
        <f>IF($G103="","",COUNTIF($G$4:$G103,$G103))</f>
        <v/>
      </c>
      <c r="N103" s="39" t="str">
        <f t="shared" si="3"/>
        <v/>
      </c>
    </row>
    <row r="104" spans="11:14" x14ac:dyDescent="0.25">
      <c r="K104" s="38" t="str">
        <f>IF(OR($G104="",$G104="Abgeschlossen",$I104=""),"",$I104-Konfiguration!$C$5)</f>
        <v/>
      </c>
      <c r="L104" t="str">
        <f>IF($G104="","",IF($G104="Abgeschlossen","Abgeschlossen",IF($I104="","",IF($I104&lt;Konfiguration!$C$5,"Überfällig",IF($I104&lt;=Konfiguration!$C$5+7,"Fällig bald","Im Plan")))))</f>
        <v/>
      </c>
      <c r="M104" s="39" t="str">
        <f>IF($G104="","",COUNTIF($G$4:$G104,$G104))</f>
        <v/>
      </c>
      <c r="N104" s="39" t="str">
        <f t="shared" si="3"/>
        <v/>
      </c>
    </row>
    <row r="105" spans="11:14" x14ac:dyDescent="0.25">
      <c r="K105" s="38" t="str">
        <f>IF(OR($G105="",$G105="Abgeschlossen",$I105=""),"",$I105-Konfiguration!$C$5)</f>
        <v/>
      </c>
      <c r="L105" t="str">
        <f>IF($G105="","",IF($G105="Abgeschlossen","Abgeschlossen",IF($I105="","",IF($I105&lt;Konfiguration!$C$5,"Überfällig",IF($I105&lt;=Konfiguration!$C$5+7,"Fällig bald","Im Plan")))))</f>
        <v/>
      </c>
      <c r="M105" s="39" t="str">
        <f>IF($G105="","",COUNTIF($G$4:$G105,$G105))</f>
        <v/>
      </c>
      <c r="N105" s="39" t="str">
        <f t="shared" si="3"/>
        <v/>
      </c>
    </row>
    <row r="106" spans="11:14" x14ac:dyDescent="0.25">
      <c r="K106" s="38" t="str">
        <f>IF(OR($G106="",$G106="Abgeschlossen",$I106=""),"",$I106-Konfiguration!$C$5)</f>
        <v/>
      </c>
      <c r="L106" t="str">
        <f>IF($G106="","",IF($G106="Abgeschlossen","Abgeschlossen",IF($I106="","",IF($I106&lt;Konfiguration!$C$5,"Überfällig",IF($I106&lt;=Konfiguration!$C$5+7,"Fällig bald","Im Plan")))))</f>
        <v/>
      </c>
      <c r="M106" s="39" t="str">
        <f>IF($G106="","",COUNTIF($G$4:$G106,$G106))</f>
        <v/>
      </c>
      <c r="N106" s="39" t="str">
        <f t="shared" si="3"/>
        <v/>
      </c>
    </row>
    <row r="107" spans="11:14" x14ac:dyDescent="0.25">
      <c r="K107" s="38" t="str">
        <f>IF(OR($G107="",$G107="Abgeschlossen",$I107=""),"",$I107-Konfiguration!$C$5)</f>
        <v/>
      </c>
      <c r="L107" t="str">
        <f>IF($G107="","",IF($G107="Abgeschlossen","Abgeschlossen",IF($I107="","",IF($I107&lt;Konfiguration!$C$5,"Überfällig",IF($I107&lt;=Konfiguration!$C$5+7,"Fällig bald","Im Plan")))))</f>
        <v/>
      </c>
      <c r="M107" s="39" t="str">
        <f>IF($G107="","",COUNTIF($G$4:$G107,$G107))</f>
        <v/>
      </c>
      <c r="N107" s="39" t="str">
        <f t="shared" si="3"/>
        <v/>
      </c>
    </row>
    <row r="108" spans="11:14" x14ac:dyDescent="0.25">
      <c r="K108" s="38" t="str">
        <f>IF(OR($G108="",$G108="Abgeschlossen",$I108=""),"",$I108-Konfiguration!$C$5)</f>
        <v/>
      </c>
      <c r="L108" t="str">
        <f>IF($G108="","",IF($G108="Abgeschlossen","Abgeschlossen",IF($I108="","",IF($I108&lt;Konfiguration!$C$5,"Überfällig",IF($I108&lt;=Konfiguration!$C$5+7,"Fällig bald","Im Plan")))))</f>
        <v/>
      </c>
      <c r="M108" s="39" t="str">
        <f>IF($G108="","",COUNTIF($G$4:$G108,$G108))</f>
        <v/>
      </c>
      <c r="N108" s="39" t="str">
        <f t="shared" si="3"/>
        <v/>
      </c>
    </row>
    <row r="109" spans="11:14" x14ac:dyDescent="0.25">
      <c r="K109" s="38" t="str">
        <f>IF(OR($G109="",$G109="Abgeschlossen",$I109=""),"",$I109-Konfiguration!$C$5)</f>
        <v/>
      </c>
      <c r="L109" t="str">
        <f>IF($G109="","",IF($G109="Abgeschlossen","Abgeschlossen",IF($I109="","",IF($I109&lt;Konfiguration!$C$5,"Überfällig",IF($I109&lt;=Konfiguration!$C$5+7,"Fällig bald","Im Plan")))))</f>
        <v/>
      </c>
      <c r="M109" s="39" t="str">
        <f>IF($G109="","",COUNTIF($G$4:$G109,$G109))</f>
        <v/>
      </c>
      <c r="N109" s="39" t="str">
        <f t="shared" si="3"/>
        <v/>
      </c>
    </row>
    <row r="110" spans="11:14" x14ac:dyDescent="0.25">
      <c r="K110" s="38" t="str">
        <f>IF(OR($G110="",$G110="Abgeschlossen",$I110=""),"",$I110-Konfiguration!$C$5)</f>
        <v/>
      </c>
      <c r="L110" t="str">
        <f>IF($G110="","",IF($G110="Abgeschlossen","Abgeschlossen",IF($I110="","",IF($I110&lt;Konfiguration!$C$5,"Überfällig",IF($I110&lt;=Konfiguration!$C$5+7,"Fällig bald","Im Plan")))))</f>
        <v/>
      </c>
      <c r="M110" s="39" t="str">
        <f>IF($G110="","",COUNTIF($G$4:$G110,$G110))</f>
        <v/>
      </c>
      <c r="N110" s="39" t="str">
        <f t="shared" si="3"/>
        <v/>
      </c>
    </row>
    <row r="111" spans="11:14" x14ac:dyDescent="0.25">
      <c r="K111" s="38" t="str">
        <f>IF(OR($G111="",$G111="Abgeschlossen",$I111=""),"",$I111-Konfiguration!$C$5)</f>
        <v/>
      </c>
      <c r="L111" t="str">
        <f>IF($G111="","",IF($G111="Abgeschlossen","Abgeschlossen",IF($I111="","",IF($I111&lt;Konfiguration!$C$5,"Überfällig",IF($I111&lt;=Konfiguration!$C$5+7,"Fällig bald","Im Plan")))))</f>
        <v/>
      </c>
      <c r="M111" s="39" t="str">
        <f>IF($G111="","",COUNTIF($G$4:$G111,$G111))</f>
        <v/>
      </c>
      <c r="N111" s="39" t="str">
        <f t="shared" si="3"/>
        <v/>
      </c>
    </row>
    <row r="112" spans="11:14" x14ac:dyDescent="0.25">
      <c r="K112" s="38" t="str">
        <f>IF(OR($G112="",$G112="Abgeschlossen",$I112=""),"",$I112-Konfiguration!$C$5)</f>
        <v/>
      </c>
      <c r="L112" t="str">
        <f>IF($G112="","",IF($G112="Abgeschlossen","Abgeschlossen",IF($I112="","",IF($I112&lt;Konfiguration!$C$5,"Überfällig",IF($I112&lt;=Konfiguration!$C$5+7,"Fällig bald","Im Plan")))))</f>
        <v/>
      </c>
      <c r="M112" s="39" t="str">
        <f>IF($G112="","",COUNTIF($G$4:$G112,$G112))</f>
        <v/>
      </c>
      <c r="N112" s="39" t="str">
        <f t="shared" si="3"/>
        <v/>
      </c>
    </row>
    <row r="113" spans="11:14" x14ac:dyDescent="0.25">
      <c r="K113" s="38" t="str">
        <f>IF(OR($G113="",$G113="Abgeschlossen",$I113=""),"",$I113-Konfiguration!$C$5)</f>
        <v/>
      </c>
      <c r="L113" t="str">
        <f>IF($G113="","",IF($G113="Abgeschlossen","Abgeschlossen",IF($I113="","",IF($I113&lt;Konfiguration!$C$5,"Überfällig",IF($I113&lt;=Konfiguration!$C$5+7,"Fällig bald","Im Plan")))))</f>
        <v/>
      </c>
      <c r="M113" s="39" t="str">
        <f>IF($G113="","",COUNTIF($G$4:$G113,$G113))</f>
        <v/>
      </c>
      <c r="N113" s="39" t="str">
        <f t="shared" si="3"/>
        <v/>
      </c>
    </row>
    <row r="114" spans="11:14" x14ac:dyDescent="0.25">
      <c r="K114" s="38" t="str">
        <f>IF(OR($G114="",$G114="Abgeschlossen",$I114=""),"",$I114-Konfiguration!$C$5)</f>
        <v/>
      </c>
      <c r="L114" t="str">
        <f>IF($G114="","",IF($G114="Abgeschlossen","Abgeschlossen",IF($I114="","",IF($I114&lt;Konfiguration!$C$5,"Überfällig",IF($I114&lt;=Konfiguration!$C$5+7,"Fällig bald","Im Plan")))))</f>
        <v/>
      </c>
      <c r="M114" s="39" t="str">
        <f>IF($G114="","",COUNTIF($G$4:$G114,$G114))</f>
        <v/>
      </c>
      <c r="N114" s="39" t="str">
        <f t="shared" si="3"/>
        <v/>
      </c>
    </row>
    <row r="115" spans="11:14" x14ac:dyDescent="0.25">
      <c r="K115" s="38" t="str">
        <f>IF(OR($G115="",$G115="Abgeschlossen",$I115=""),"",$I115-Konfiguration!$C$5)</f>
        <v/>
      </c>
      <c r="L115" t="str">
        <f>IF($G115="","",IF($G115="Abgeschlossen","Abgeschlossen",IF($I115="","",IF($I115&lt;Konfiguration!$C$5,"Überfällig",IF($I115&lt;=Konfiguration!$C$5+7,"Fällig bald","Im Plan")))))</f>
        <v/>
      </c>
      <c r="M115" s="39" t="str">
        <f>IF($G115="","",COUNTIF($G$4:$G115,$G115))</f>
        <v/>
      </c>
      <c r="N115" s="39" t="str">
        <f t="shared" si="3"/>
        <v/>
      </c>
    </row>
    <row r="116" spans="11:14" x14ac:dyDescent="0.25">
      <c r="K116" s="38" t="str">
        <f>IF(OR($G116="",$G116="Abgeschlossen",$I116=""),"",$I116-Konfiguration!$C$5)</f>
        <v/>
      </c>
      <c r="L116" t="str">
        <f>IF($G116="","",IF($G116="Abgeschlossen","Abgeschlossen",IF($I116="","",IF($I116&lt;Konfiguration!$C$5,"Überfällig",IF($I116&lt;=Konfiguration!$C$5+7,"Fällig bald","Im Plan")))))</f>
        <v/>
      </c>
      <c r="M116" s="39" t="str">
        <f>IF($G116="","",COUNTIF($G$4:$G116,$G116))</f>
        <v/>
      </c>
      <c r="N116" s="39" t="str">
        <f t="shared" si="3"/>
        <v/>
      </c>
    </row>
    <row r="117" spans="11:14" x14ac:dyDescent="0.25">
      <c r="K117" s="38" t="str">
        <f>IF(OR($G117="",$G117="Abgeschlossen",$I117=""),"",$I117-Konfiguration!$C$5)</f>
        <v/>
      </c>
      <c r="L117" t="str">
        <f>IF($G117="","",IF($G117="Abgeschlossen","Abgeschlossen",IF($I117="","",IF($I117&lt;Konfiguration!$C$5,"Überfällig",IF($I117&lt;=Konfiguration!$C$5+7,"Fällig bald","Im Plan")))))</f>
        <v/>
      </c>
      <c r="M117" s="39" t="str">
        <f>IF($G117="","",COUNTIF($G$4:$G117,$G117))</f>
        <v/>
      </c>
      <c r="N117" s="39" t="str">
        <f t="shared" si="3"/>
        <v/>
      </c>
    </row>
    <row r="118" spans="11:14" x14ac:dyDescent="0.25">
      <c r="K118" s="38" t="str">
        <f>IF(OR($G118="",$G118="Abgeschlossen",$I118=""),"",$I118-Konfiguration!$C$5)</f>
        <v/>
      </c>
      <c r="L118" t="str">
        <f>IF($G118="","",IF($G118="Abgeschlossen","Abgeschlossen",IF($I118="","",IF($I118&lt;Konfiguration!$C$5,"Überfällig",IF($I118&lt;=Konfiguration!$C$5+7,"Fällig bald","Im Plan")))))</f>
        <v/>
      </c>
      <c r="M118" s="39" t="str">
        <f>IF($G118="","",COUNTIF($G$4:$G118,$G118))</f>
        <v/>
      </c>
      <c r="N118" s="39" t="str">
        <f t="shared" si="3"/>
        <v/>
      </c>
    </row>
    <row r="119" spans="11:14" x14ac:dyDescent="0.25">
      <c r="K119" s="38" t="str">
        <f>IF(OR($G119="",$G119="Abgeschlossen",$I119=""),"",$I119-Konfiguration!$C$5)</f>
        <v/>
      </c>
      <c r="L119" t="str">
        <f>IF($G119="","",IF($G119="Abgeschlossen","Abgeschlossen",IF($I119="","",IF($I119&lt;Konfiguration!$C$5,"Überfällig",IF($I119&lt;=Konfiguration!$C$5+7,"Fällig bald","Im Plan")))))</f>
        <v/>
      </c>
      <c r="M119" s="39" t="str">
        <f>IF($G119="","",COUNTIF($G$4:$G119,$G119))</f>
        <v/>
      </c>
      <c r="N119" s="39" t="str">
        <f t="shared" si="3"/>
        <v/>
      </c>
    </row>
    <row r="120" spans="11:14" x14ac:dyDescent="0.25">
      <c r="K120" s="38" t="str">
        <f>IF(OR($G120="",$G120="Abgeschlossen",$I120=""),"",$I120-Konfiguration!$C$5)</f>
        <v/>
      </c>
      <c r="L120" t="str">
        <f>IF($G120="","",IF($G120="Abgeschlossen","Abgeschlossen",IF($I120="","",IF($I120&lt;Konfiguration!$C$5,"Überfällig",IF($I120&lt;=Konfiguration!$C$5+7,"Fällig bald","Im Plan")))))</f>
        <v/>
      </c>
      <c r="M120" s="39" t="str">
        <f>IF($G120="","",COUNTIF($G$4:$G120,$G120))</f>
        <v/>
      </c>
      <c r="N120" s="39" t="str">
        <f t="shared" si="3"/>
        <v/>
      </c>
    </row>
    <row r="121" spans="11:14" x14ac:dyDescent="0.25">
      <c r="K121" s="38" t="str">
        <f>IF(OR($G121="",$G121="Abgeschlossen",$I121=""),"",$I121-Konfiguration!$C$5)</f>
        <v/>
      </c>
      <c r="L121" t="str">
        <f>IF($G121="","",IF($G121="Abgeschlossen","Abgeschlossen",IF($I121="","",IF($I121&lt;Konfiguration!$C$5,"Überfällig",IF($I121&lt;=Konfiguration!$C$5+7,"Fällig bald","Im Plan")))))</f>
        <v/>
      </c>
      <c r="M121" s="39" t="str">
        <f>IF($G121="","",COUNTIF($G$4:$G121,$G121))</f>
        <v/>
      </c>
      <c r="N121" s="39" t="str">
        <f t="shared" si="3"/>
        <v/>
      </c>
    </row>
    <row r="122" spans="11:14" x14ac:dyDescent="0.25">
      <c r="K122" s="38" t="str">
        <f>IF(OR($G122="",$G122="Abgeschlossen",$I122=""),"",$I122-Konfiguration!$C$5)</f>
        <v/>
      </c>
      <c r="L122" t="str">
        <f>IF($G122="","",IF($G122="Abgeschlossen","Abgeschlossen",IF($I122="","",IF($I122&lt;Konfiguration!$C$5,"Überfällig",IF($I122&lt;=Konfiguration!$C$5+7,"Fällig bald","Im Plan")))))</f>
        <v/>
      </c>
      <c r="M122" s="39" t="str">
        <f>IF($G122="","",COUNTIF($G$4:$G122,$G122))</f>
        <v/>
      </c>
      <c r="N122" s="39" t="str">
        <f t="shared" si="3"/>
        <v/>
      </c>
    </row>
    <row r="123" spans="11:14" x14ac:dyDescent="0.25">
      <c r="K123" s="38" t="str">
        <f>IF(OR($G123="",$G123="Abgeschlossen",$I123=""),"",$I123-Konfiguration!$C$5)</f>
        <v/>
      </c>
      <c r="L123" t="str">
        <f>IF($G123="","",IF($G123="Abgeschlossen","Abgeschlossen",IF($I123="","",IF($I123&lt;Konfiguration!$C$5,"Überfällig",IF($I123&lt;=Konfiguration!$C$5+7,"Fällig bald","Im Plan")))))</f>
        <v/>
      </c>
      <c r="M123" s="39" t="str">
        <f>IF($G123="","",COUNTIF($G$4:$G123,$G123))</f>
        <v/>
      </c>
      <c r="N123" s="39" t="str">
        <f t="shared" si="3"/>
        <v/>
      </c>
    </row>
    <row r="124" spans="11:14" x14ac:dyDescent="0.25">
      <c r="K124" s="38" t="str">
        <f>IF(OR($G124="",$G124="Abgeschlossen",$I124=""),"",$I124-Konfiguration!$C$5)</f>
        <v/>
      </c>
      <c r="L124" t="str">
        <f>IF($G124="","",IF($G124="Abgeschlossen","Abgeschlossen",IF($I124="","",IF($I124&lt;Konfiguration!$C$5,"Überfällig",IF($I124&lt;=Konfiguration!$C$5+7,"Fällig bald","Im Plan")))))</f>
        <v/>
      </c>
      <c r="M124" s="39" t="str">
        <f>IF($G124="","",COUNTIF($G$4:$G124,$G124))</f>
        <v/>
      </c>
      <c r="N124" s="39" t="str">
        <f t="shared" si="3"/>
        <v/>
      </c>
    </row>
    <row r="125" spans="11:14" x14ac:dyDescent="0.25">
      <c r="K125" s="38" t="str">
        <f>IF(OR($G125="",$G125="Abgeschlossen",$I125=""),"",$I125-Konfiguration!$C$5)</f>
        <v/>
      </c>
      <c r="L125" t="str">
        <f>IF($G125="","",IF($G125="Abgeschlossen","Abgeschlossen",IF($I125="","",IF($I125&lt;Konfiguration!$C$5,"Überfällig",IF($I125&lt;=Konfiguration!$C$5+7,"Fällig bald","Im Plan")))))</f>
        <v/>
      </c>
      <c r="M125" s="39" t="str">
        <f>IF($G125="","",COUNTIF($G$4:$G125,$G125))</f>
        <v/>
      </c>
      <c r="N125" s="39" t="str">
        <f t="shared" si="3"/>
        <v/>
      </c>
    </row>
    <row r="126" spans="11:14" x14ac:dyDescent="0.25">
      <c r="K126" s="38" t="str">
        <f>IF(OR($G126="",$G126="Abgeschlossen",$I126=""),"",$I126-Konfiguration!$C$5)</f>
        <v/>
      </c>
      <c r="L126" t="str">
        <f>IF($G126="","",IF($G126="Abgeschlossen","Abgeschlossen",IF($I126="","",IF($I126&lt;Konfiguration!$C$5,"Überfällig",IF($I126&lt;=Konfiguration!$C$5+7,"Fällig bald","Im Plan")))))</f>
        <v/>
      </c>
      <c r="M126" s="39" t="str">
        <f>IF($G126="","",COUNTIF($G$4:$G126,$G126))</f>
        <v/>
      </c>
      <c r="N126" s="39" t="str">
        <f t="shared" si="3"/>
        <v/>
      </c>
    </row>
    <row r="127" spans="11:14" x14ac:dyDescent="0.25">
      <c r="K127" s="38" t="str">
        <f>IF(OR($G127="",$G127="Abgeschlossen",$I127=""),"",$I127-Konfiguration!$C$5)</f>
        <v/>
      </c>
      <c r="L127" t="str">
        <f>IF($G127="","",IF($G127="Abgeschlossen","Abgeschlossen",IF($I127="","",IF($I127&lt;Konfiguration!$C$5,"Überfällig",IF($I127&lt;=Konfiguration!$C$5+7,"Fällig bald","Im Plan")))))</f>
        <v/>
      </c>
      <c r="M127" s="39" t="str">
        <f>IF($G127="","",COUNTIF($G$4:$G127,$G127))</f>
        <v/>
      </c>
      <c r="N127" s="39" t="str">
        <f t="shared" si="3"/>
        <v/>
      </c>
    </row>
    <row r="128" spans="11:14" x14ac:dyDescent="0.25">
      <c r="K128" s="38" t="str">
        <f>IF(OR($G128="",$G128="Abgeschlossen",$I128=""),"",$I128-Konfiguration!$C$5)</f>
        <v/>
      </c>
      <c r="L128" t="str">
        <f>IF($G128="","",IF($G128="Abgeschlossen","Abgeschlossen",IF($I128="","",IF($I128&lt;Konfiguration!$C$5,"Überfällig",IF($I128&lt;=Konfiguration!$C$5+7,"Fällig bald","Im Plan")))))</f>
        <v/>
      </c>
      <c r="M128" s="39" t="str">
        <f>IF($G128="","",COUNTIF($G$4:$G128,$G128))</f>
        <v/>
      </c>
      <c r="N128" s="39" t="str">
        <f t="shared" si="3"/>
        <v/>
      </c>
    </row>
    <row r="129" spans="11:14" x14ac:dyDescent="0.25">
      <c r="K129" s="38" t="str">
        <f>IF(OR($G129="",$G129="Abgeschlossen",$I129=""),"",$I129-Konfiguration!$C$5)</f>
        <v/>
      </c>
      <c r="L129" t="str">
        <f>IF($G129="","",IF($G129="Abgeschlossen","Abgeschlossen",IF($I129="","",IF($I129&lt;Konfiguration!$C$5,"Überfällig",IF($I129&lt;=Konfiguration!$C$5+7,"Fällig bald","Im Plan")))))</f>
        <v/>
      </c>
      <c r="M129" s="39" t="str">
        <f>IF($G129="","",COUNTIF($G$4:$G129,$G129))</f>
        <v/>
      </c>
      <c r="N129" s="39" t="str">
        <f t="shared" si="3"/>
        <v/>
      </c>
    </row>
    <row r="130" spans="11:14" x14ac:dyDescent="0.25">
      <c r="K130" s="38" t="str">
        <f>IF(OR($G130="",$G130="Abgeschlossen",$I130=""),"",$I130-Konfiguration!$C$5)</f>
        <v/>
      </c>
      <c r="L130" t="str">
        <f>IF($G130="","",IF($G130="Abgeschlossen","Abgeschlossen",IF($I130="","",IF($I130&lt;Konfiguration!$C$5,"Überfällig",IF($I130&lt;=Konfiguration!$C$5+7,"Fällig bald","Im Plan")))))</f>
        <v/>
      </c>
      <c r="M130" s="39" t="str">
        <f>IF($G130="","",COUNTIF($G$4:$G130,$G130))</f>
        <v/>
      </c>
      <c r="N130" s="39" t="str">
        <f t="shared" si="3"/>
        <v/>
      </c>
    </row>
    <row r="131" spans="11:14" x14ac:dyDescent="0.25">
      <c r="K131" s="38" t="str">
        <f>IF(OR($G131="",$G131="Abgeschlossen",$I131=""),"",$I131-Konfiguration!$C$5)</f>
        <v/>
      </c>
      <c r="L131" t="str">
        <f>IF($G131="","",IF($G131="Abgeschlossen","Abgeschlossen",IF($I131="","",IF($I131&lt;Konfiguration!$C$5,"Überfällig",IF($I131&lt;=Konfiguration!$C$5+7,"Fällig bald","Im Plan")))))</f>
        <v/>
      </c>
      <c r="M131" s="39" t="str">
        <f>IF($G131="","",COUNTIF($G$4:$G131,$G131))</f>
        <v/>
      </c>
      <c r="N131" s="39" t="str">
        <f t="shared" si="3"/>
        <v/>
      </c>
    </row>
    <row r="132" spans="11:14" x14ac:dyDescent="0.25">
      <c r="K132" s="38" t="str">
        <f>IF(OR($G132="",$G132="Abgeschlossen",$I132=""),"",$I132-Konfiguration!$C$5)</f>
        <v/>
      </c>
      <c r="L132" t="str">
        <f>IF($G132="","",IF($G132="Abgeschlossen","Abgeschlossen",IF($I132="","",IF($I132&lt;Konfiguration!$C$5,"Überfällig",IF($I132&lt;=Konfiguration!$C$5+7,"Fällig bald","Im Plan")))))</f>
        <v/>
      </c>
      <c r="M132" s="39" t="str">
        <f>IF($G132="","",COUNTIF($G$4:$G132,$G132))</f>
        <v/>
      </c>
      <c r="N132" s="39" t="str">
        <f t="shared" ref="N132:N163" si="4">IF($G132="","",$G132&amp;"#"&amp;$M132)</f>
        <v/>
      </c>
    </row>
    <row r="133" spans="11:14" x14ac:dyDescent="0.25">
      <c r="K133" s="38" t="str">
        <f>IF(OR($G133="",$G133="Abgeschlossen",$I133=""),"",$I133-Konfiguration!$C$5)</f>
        <v/>
      </c>
      <c r="L133" t="str">
        <f>IF($G133="","",IF($G133="Abgeschlossen","Abgeschlossen",IF($I133="","",IF($I133&lt;Konfiguration!$C$5,"Überfällig",IF($I133&lt;=Konfiguration!$C$5+7,"Fällig bald","Im Plan")))))</f>
        <v/>
      </c>
      <c r="M133" s="39" t="str">
        <f>IF($G133="","",COUNTIF($G$4:$G133,$G133))</f>
        <v/>
      </c>
      <c r="N133" s="39" t="str">
        <f t="shared" si="4"/>
        <v/>
      </c>
    </row>
    <row r="134" spans="11:14" x14ac:dyDescent="0.25">
      <c r="K134" s="38" t="str">
        <f>IF(OR($G134="",$G134="Abgeschlossen",$I134=""),"",$I134-Konfiguration!$C$5)</f>
        <v/>
      </c>
      <c r="L134" t="str">
        <f>IF($G134="","",IF($G134="Abgeschlossen","Abgeschlossen",IF($I134="","",IF($I134&lt;Konfiguration!$C$5,"Überfällig",IF($I134&lt;=Konfiguration!$C$5+7,"Fällig bald","Im Plan")))))</f>
        <v/>
      </c>
      <c r="M134" s="39" t="str">
        <f>IF($G134="","",COUNTIF($G$4:$G134,$G134))</f>
        <v/>
      </c>
      <c r="N134" s="39" t="str">
        <f t="shared" si="4"/>
        <v/>
      </c>
    </row>
    <row r="135" spans="11:14" x14ac:dyDescent="0.25">
      <c r="K135" s="38" t="str">
        <f>IF(OR($G135="",$G135="Abgeschlossen",$I135=""),"",$I135-Konfiguration!$C$5)</f>
        <v/>
      </c>
      <c r="L135" t="str">
        <f>IF($G135="","",IF($G135="Abgeschlossen","Abgeschlossen",IF($I135="","",IF($I135&lt;Konfiguration!$C$5,"Überfällig",IF($I135&lt;=Konfiguration!$C$5+7,"Fällig bald","Im Plan")))))</f>
        <v/>
      </c>
      <c r="M135" s="39" t="str">
        <f>IF($G135="","",COUNTIF($G$4:$G135,$G135))</f>
        <v/>
      </c>
      <c r="N135" s="39" t="str">
        <f t="shared" si="4"/>
        <v/>
      </c>
    </row>
    <row r="136" spans="11:14" x14ac:dyDescent="0.25">
      <c r="K136" s="38" t="str">
        <f>IF(OR($G136="",$G136="Abgeschlossen",$I136=""),"",$I136-Konfiguration!$C$5)</f>
        <v/>
      </c>
      <c r="L136" t="str">
        <f>IF($G136="","",IF($G136="Abgeschlossen","Abgeschlossen",IF($I136="","",IF($I136&lt;Konfiguration!$C$5,"Überfällig",IF($I136&lt;=Konfiguration!$C$5+7,"Fällig bald","Im Plan")))))</f>
        <v/>
      </c>
      <c r="M136" s="39" t="str">
        <f>IF($G136="","",COUNTIF($G$4:$G136,$G136))</f>
        <v/>
      </c>
      <c r="N136" s="39" t="str">
        <f t="shared" si="4"/>
        <v/>
      </c>
    </row>
    <row r="137" spans="11:14" x14ac:dyDescent="0.25">
      <c r="K137" s="38" t="str">
        <f>IF(OR($G137="",$G137="Abgeschlossen",$I137=""),"",$I137-Konfiguration!$C$5)</f>
        <v/>
      </c>
      <c r="L137" t="str">
        <f>IF($G137="","",IF($G137="Abgeschlossen","Abgeschlossen",IF($I137="","",IF($I137&lt;Konfiguration!$C$5,"Überfällig",IF($I137&lt;=Konfiguration!$C$5+7,"Fällig bald","Im Plan")))))</f>
        <v/>
      </c>
      <c r="M137" s="39" t="str">
        <f>IF($G137="","",COUNTIF($G$4:$G137,$G137))</f>
        <v/>
      </c>
      <c r="N137" s="39" t="str">
        <f t="shared" si="4"/>
        <v/>
      </c>
    </row>
    <row r="138" spans="11:14" x14ac:dyDescent="0.25">
      <c r="K138" s="38" t="str">
        <f>IF(OR($G138="",$G138="Abgeschlossen",$I138=""),"",$I138-Konfiguration!$C$5)</f>
        <v/>
      </c>
      <c r="L138" t="str">
        <f>IF($G138="","",IF($G138="Abgeschlossen","Abgeschlossen",IF($I138="","",IF($I138&lt;Konfiguration!$C$5,"Überfällig",IF($I138&lt;=Konfiguration!$C$5+7,"Fällig bald","Im Plan")))))</f>
        <v/>
      </c>
      <c r="M138" s="39" t="str">
        <f>IF($G138="","",COUNTIF($G$4:$G138,$G138))</f>
        <v/>
      </c>
      <c r="N138" s="39" t="str">
        <f t="shared" si="4"/>
        <v/>
      </c>
    </row>
    <row r="139" spans="11:14" x14ac:dyDescent="0.25">
      <c r="K139" s="38" t="str">
        <f>IF(OR($G139="",$G139="Abgeschlossen",$I139=""),"",$I139-Konfiguration!$C$5)</f>
        <v/>
      </c>
      <c r="L139" t="str">
        <f>IF($G139="","",IF($G139="Abgeschlossen","Abgeschlossen",IF($I139="","",IF($I139&lt;Konfiguration!$C$5,"Überfällig",IF($I139&lt;=Konfiguration!$C$5+7,"Fällig bald","Im Plan")))))</f>
        <v/>
      </c>
      <c r="M139" s="39" t="str">
        <f>IF($G139="","",COUNTIF($G$4:$G139,$G139))</f>
        <v/>
      </c>
      <c r="N139" s="39" t="str">
        <f t="shared" si="4"/>
        <v/>
      </c>
    </row>
    <row r="140" spans="11:14" x14ac:dyDescent="0.25">
      <c r="K140" s="38" t="str">
        <f>IF(OR($G140="",$G140="Abgeschlossen",$I140=""),"",$I140-Konfiguration!$C$5)</f>
        <v/>
      </c>
      <c r="L140" t="str">
        <f>IF($G140="","",IF($G140="Abgeschlossen","Abgeschlossen",IF($I140="","",IF($I140&lt;Konfiguration!$C$5,"Überfällig",IF($I140&lt;=Konfiguration!$C$5+7,"Fällig bald","Im Plan")))))</f>
        <v/>
      </c>
      <c r="M140" s="39" t="str">
        <f>IF($G140="","",COUNTIF($G$4:$G140,$G140))</f>
        <v/>
      </c>
      <c r="N140" s="39" t="str">
        <f t="shared" si="4"/>
        <v/>
      </c>
    </row>
    <row r="141" spans="11:14" x14ac:dyDescent="0.25">
      <c r="K141" s="38" t="str">
        <f>IF(OR($G141="",$G141="Abgeschlossen",$I141=""),"",$I141-Konfiguration!$C$5)</f>
        <v/>
      </c>
      <c r="L141" t="str">
        <f>IF($G141="","",IF($G141="Abgeschlossen","Abgeschlossen",IF($I141="","",IF($I141&lt;Konfiguration!$C$5,"Überfällig",IF($I141&lt;=Konfiguration!$C$5+7,"Fällig bald","Im Plan")))))</f>
        <v/>
      </c>
      <c r="M141" s="39" t="str">
        <f>IF($G141="","",COUNTIF($G$4:$G141,$G141))</f>
        <v/>
      </c>
      <c r="N141" s="39" t="str">
        <f t="shared" si="4"/>
        <v/>
      </c>
    </row>
    <row r="142" spans="11:14" x14ac:dyDescent="0.25">
      <c r="K142" s="38" t="str">
        <f>IF(OR($G142="",$G142="Abgeschlossen",$I142=""),"",$I142-Konfiguration!$C$5)</f>
        <v/>
      </c>
      <c r="L142" t="str">
        <f>IF($G142="","",IF($G142="Abgeschlossen","Abgeschlossen",IF($I142="","",IF($I142&lt;Konfiguration!$C$5,"Überfällig",IF($I142&lt;=Konfiguration!$C$5+7,"Fällig bald","Im Plan")))))</f>
        <v/>
      </c>
      <c r="M142" s="39" t="str">
        <f>IF($G142="","",COUNTIF($G$4:$G142,$G142))</f>
        <v/>
      </c>
      <c r="N142" s="39" t="str">
        <f t="shared" si="4"/>
        <v/>
      </c>
    </row>
    <row r="143" spans="11:14" x14ac:dyDescent="0.25">
      <c r="K143" s="38" t="str">
        <f>IF(OR($G143="",$G143="Abgeschlossen",$I143=""),"",$I143-Konfiguration!$C$5)</f>
        <v/>
      </c>
      <c r="L143" t="str">
        <f>IF($G143="","",IF($G143="Abgeschlossen","Abgeschlossen",IF($I143="","",IF($I143&lt;Konfiguration!$C$5,"Überfällig",IF($I143&lt;=Konfiguration!$C$5+7,"Fällig bald","Im Plan")))))</f>
        <v/>
      </c>
      <c r="M143" s="39" t="str">
        <f>IF($G143="","",COUNTIF($G$4:$G143,$G143))</f>
        <v/>
      </c>
      <c r="N143" s="39" t="str">
        <f t="shared" si="4"/>
        <v/>
      </c>
    </row>
    <row r="144" spans="11:14" x14ac:dyDescent="0.25">
      <c r="K144" s="38" t="str">
        <f>IF(OR($G144="",$G144="Abgeschlossen",$I144=""),"",$I144-Konfiguration!$C$5)</f>
        <v/>
      </c>
      <c r="L144" t="str">
        <f>IF($G144="","",IF($G144="Abgeschlossen","Abgeschlossen",IF($I144="","",IF($I144&lt;Konfiguration!$C$5,"Überfällig",IF($I144&lt;=Konfiguration!$C$5+7,"Fällig bald","Im Plan")))))</f>
        <v/>
      </c>
      <c r="M144" s="39" t="str">
        <f>IF($G144="","",COUNTIF($G$4:$G144,$G144))</f>
        <v/>
      </c>
      <c r="N144" s="39" t="str">
        <f t="shared" si="4"/>
        <v/>
      </c>
    </row>
    <row r="145" spans="11:14" x14ac:dyDescent="0.25">
      <c r="K145" s="38" t="str">
        <f>IF(OR($G145="",$G145="Abgeschlossen",$I145=""),"",$I145-Konfiguration!$C$5)</f>
        <v/>
      </c>
      <c r="L145" t="str">
        <f>IF($G145="","",IF($G145="Abgeschlossen","Abgeschlossen",IF($I145="","",IF($I145&lt;Konfiguration!$C$5,"Überfällig",IF($I145&lt;=Konfiguration!$C$5+7,"Fällig bald","Im Plan")))))</f>
        <v/>
      </c>
      <c r="M145" s="39" t="str">
        <f>IF($G145="","",COUNTIF($G$4:$G145,$G145))</f>
        <v/>
      </c>
      <c r="N145" s="39" t="str">
        <f t="shared" si="4"/>
        <v/>
      </c>
    </row>
    <row r="146" spans="11:14" x14ac:dyDescent="0.25">
      <c r="K146" s="38" t="str">
        <f>IF(OR($G146="",$G146="Abgeschlossen",$I146=""),"",$I146-Konfiguration!$C$5)</f>
        <v/>
      </c>
      <c r="L146" t="str">
        <f>IF($G146="","",IF($G146="Abgeschlossen","Abgeschlossen",IF($I146="","",IF($I146&lt;Konfiguration!$C$5,"Überfällig",IF($I146&lt;=Konfiguration!$C$5+7,"Fällig bald","Im Plan")))))</f>
        <v/>
      </c>
      <c r="M146" s="39" t="str">
        <f>IF($G146="","",COUNTIF($G$4:$G146,$G146))</f>
        <v/>
      </c>
      <c r="N146" s="39" t="str">
        <f t="shared" si="4"/>
        <v/>
      </c>
    </row>
    <row r="147" spans="11:14" x14ac:dyDescent="0.25">
      <c r="K147" s="38" t="str">
        <f>IF(OR($G147="",$G147="Abgeschlossen",$I147=""),"",$I147-Konfiguration!$C$5)</f>
        <v/>
      </c>
      <c r="L147" t="str">
        <f>IF($G147="","",IF($G147="Abgeschlossen","Abgeschlossen",IF($I147="","",IF($I147&lt;Konfiguration!$C$5,"Überfällig",IF($I147&lt;=Konfiguration!$C$5+7,"Fällig bald","Im Plan")))))</f>
        <v/>
      </c>
      <c r="M147" s="39" t="str">
        <f>IF($G147="","",COUNTIF($G$4:$G147,$G147))</f>
        <v/>
      </c>
      <c r="N147" s="39" t="str">
        <f t="shared" si="4"/>
        <v/>
      </c>
    </row>
    <row r="148" spans="11:14" x14ac:dyDescent="0.25">
      <c r="K148" s="38" t="str">
        <f>IF(OR($G148="",$G148="Abgeschlossen",$I148=""),"",$I148-Konfiguration!$C$5)</f>
        <v/>
      </c>
      <c r="L148" t="str">
        <f>IF($G148="","",IF($G148="Abgeschlossen","Abgeschlossen",IF($I148="","",IF($I148&lt;Konfiguration!$C$5,"Überfällig",IF($I148&lt;=Konfiguration!$C$5+7,"Fällig bald","Im Plan")))))</f>
        <v/>
      </c>
      <c r="M148" s="39" t="str">
        <f>IF($G148="","",COUNTIF($G$4:$G148,$G148))</f>
        <v/>
      </c>
      <c r="N148" s="39" t="str">
        <f t="shared" si="4"/>
        <v/>
      </c>
    </row>
    <row r="149" spans="11:14" x14ac:dyDescent="0.25">
      <c r="K149" s="38" t="str">
        <f>IF(OR($G149="",$G149="Abgeschlossen",$I149=""),"",$I149-Konfiguration!$C$5)</f>
        <v/>
      </c>
      <c r="L149" t="str">
        <f>IF($G149="","",IF($G149="Abgeschlossen","Abgeschlossen",IF($I149="","",IF($I149&lt;Konfiguration!$C$5,"Überfällig",IF($I149&lt;=Konfiguration!$C$5+7,"Fällig bald","Im Plan")))))</f>
        <v/>
      </c>
      <c r="M149" s="39" t="str">
        <f>IF($G149="","",COUNTIF($G$4:$G149,$G149))</f>
        <v/>
      </c>
      <c r="N149" s="39" t="str">
        <f t="shared" si="4"/>
        <v/>
      </c>
    </row>
    <row r="150" spans="11:14" x14ac:dyDescent="0.25">
      <c r="K150" s="38" t="str">
        <f>IF(OR($G150="",$G150="Abgeschlossen",$I150=""),"",$I150-Konfiguration!$C$5)</f>
        <v/>
      </c>
      <c r="L150" t="str">
        <f>IF($G150="","",IF($G150="Abgeschlossen","Abgeschlossen",IF($I150="","",IF($I150&lt;Konfiguration!$C$5,"Überfällig",IF($I150&lt;=Konfiguration!$C$5+7,"Fällig bald","Im Plan")))))</f>
        <v/>
      </c>
      <c r="M150" s="39" t="str">
        <f>IF($G150="","",COUNTIF($G$4:$G150,$G150))</f>
        <v/>
      </c>
      <c r="N150" s="39" t="str">
        <f t="shared" si="4"/>
        <v/>
      </c>
    </row>
    <row r="151" spans="11:14" x14ac:dyDescent="0.25">
      <c r="K151" s="38" t="str">
        <f>IF(OR($G151="",$G151="Abgeschlossen",$I151=""),"",$I151-Konfiguration!$C$5)</f>
        <v/>
      </c>
      <c r="L151" t="str">
        <f>IF($G151="","",IF($G151="Abgeschlossen","Abgeschlossen",IF($I151="","",IF($I151&lt;Konfiguration!$C$5,"Überfällig",IF($I151&lt;=Konfiguration!$C$5+7,"Fällig bald","Im Plan")))))</f>
        <v/>
      </c>
      <c r="M151" s="39" t="str">
        <f>IF($G151="","",COUNTIF($G$4:$G151,$G151))</f>
        <v/>
      </c>
      <c r="N151" s="39" t="str">
        <f t="shared" si="4"/>
        <v/>
      </c>
    </row>
    <row r="152" spans="11:14" x14ac:dyDescent="0.25">
      <c r="K152" s="38" t="str">
        <f>IF(OR($G152="",$G152="Abgeschlossen",$I152=""),"",$I152-Konfiguration!$C$5)</f>
        <v/>
      </c>
      <c r="L152" t="str">
        <f>IF($G152="","",IF($G152="Abgeschlossen","Abgeschlossen",IF($I152="","",IF($I152&lt;Konfiguration!$C$5,"Überfällig",IF($I152&lt;=Konfiguration!$C$5+7,"Fällig bald","Im Plan")))))</f>
        <v/>
      </c>
      <c r="M152" s="39" t="str">
        <f>IF($G152="","",COUNTIF($G$4:$G152,$G152))</f>
        <v/>
      </c>
      <c r="N152" s="39" t="str">
        <f t="shared" si="4"/>
        <v/>
      </c>
    </row>
    <row r="153" spans="11:14" x14ac:dyDescent="0.25">
      <c r="K153" s="38" t="str">
        <f>IF(OR($G153="",$G153="Abgeschlossen",$I153=""),"",$I153-Konfiguration!$C$5)</f>
        <v/>
      </c>
      <c r="L153" t="str">
        <f>IF($G153="","",IF($G153="Abgeschlossen","Abgeschlossen",IF($I153="","",IF($I153&lt;Konfiguration!$C$5,"Überfällig",IF($I153&lt;=Konfiguration!$C$5+7,"Fällig bald","Im Plan")))))</f>
        <v/>
      </c>
      <c r="M153" s="39" t="str">
        <f>IF($G153="","",COUNTIF($G$4:$G153,$G153))</f>
        <v/>
      </c>
      <c r="N153" s="39" t="str">
        <f t="shared" si="4"/>
        <v/>
      </c>
    </row>
    <row r="154" spans="11:14" x14ac:dyDescent="0.25">
      <c r="K154" s="38" t="str">
        <f>IF(OR($G154="",$G154="Abgeschlossen",$I154=""),"",$I154-Konfiguration!$C$5)</f>
        <v/>
      </c>
      <c r="L154" t="str">
        <f>IF($G154="","",IF($G154="Abgeschlossen","Abgeschlossen",IF($I154="","",IF($I154&lt;Konfiguration!$C$5,"Überfällig",IF($I154&lt;=Konfiguration!$C$5+7,"Fällig bald","Im Plan")))))</f>
        <v/>
      </c>
      <c r="M154" s="39" t="str">
        <f>IF($G154="","",COUNTIF($G$4:$G154,$G154))</f>
        <v/>
      </c>
      <c r="N154" s="39" t="str">
        <f t="shared" si="4"/>
        <v/>
      </c>
    </row>
    <row r="155" spans="11:14" x14ac:dyDescent="0.25">
      <c r="K155" s="38" t="str">
        <f>IF(OR($G155="",$G155="Abgeschlossen",$I155=""),"",$I155-Konfiguration!$C$5)</f>
        <v/>
      </c>
      <c r="L155" t="str">
        <f>IF($G155="","",IF($G155="Abgeschlossen","Abgeschlossen",IF($I155="","",IF($I155&lt;Konfiguration!$C$5,"Überfällig",IF($I155&lt;=Konfiguration!$C$5+7,"Fällig bald","Im Plan")))))</f>
        <v/>
      </c>
      <c r="M155" s="39" t="str">
        <f>IF($G155="","",COUNTIF($G$4:$G155,$G155))</f>
        <v/>
      </c>
      <c r="N155" s="39" t="str">
        <f t="shared" si="4"/>
        <v/>
      </c>
    </row>
    <row r="156" spans="11:14" x14ac:dyDescent="0.25">
      <c r="K156" s="38" t="str">
        <f>IF(OR($G156="",$G156="Abgeschlossen",$I156=""),"",$I156-Konfiguration!$C$5)</f>
        <v/>
      </c>
      <c r="L156" t="str">
        <f>IF($G156="","",IF($G156="Abgeschlossen","Abgeschlossen",IF($I156="","",IF($I156&lt;Konfiguration!$C$5,"Überfällig",IF($I156&lt;=Konfiguration!$C$5+7,"Fällig bald","Im Plan")))))</f>
        <v/>
      </c>
      <c r="M156" s="39" t="str">
        <f>IF($G156="","",COUNTIF($G$4:$G156,$G156))</f>
        <v/>
      </c>
      <c r="N156" s="39" t="str">
        <f t="shared" si="4"/>
        <v/>
      </c>
    </row>
    <row r="157" spans="11:14" x14ac:dyDescent="0.25">
      <c r="K157" s="38" t="str">
        <f>IF(OR($G157="",$G157="Abgeschlossen",$I157=""),"",$I157-Konfiguration!$C$5)</f>
        <v/>
      </c>
      <c r="L157" t="str">
        <f>IF($G157="","",IF($G157="Abgeschlossen","Abgeschlossen",IF($I157="","",IF($I157&lt;Konfiguration!$C$5,"Überfällig",IF($I157&lt;=Konfiguration!$C$5+7,"Fällig bald","Im Plan")))))</f>
        <v/>
      </c>
      <c r="M157" s="39" t="str">
        <f>IF($G157="","",COUNTIF($G$4:$G157,$G157))</f>
        <v/>
      </c>
      <c r="N157" s="39" t="str">
        <f t="shared" si="4"/>
        <v/>
      </c>
    </row>
    <row r="158" spans="11:14" x14ac:dyDescent="0.25">
      <c r="K158" s="38" t="str">
        <f>IF(OR($G158="",$G158="Abgeschlossen",$I158=""),"",$I158-Konfiguration!$C$5)</f>
        <v/>
      </c>
      <c r="L158" t="str">
        <f>IF($G158="","",IF($G158="Abgeschlossen","Abgeschlossen",IF($I158="","",IF($I158&lt;Konfiguration!$C$5,"Überfällig",IF($I158&lt;=Konfiguration!$C$5+7,"Fällig bald","Im Plan")))))</f>
        <v/>
      </c>
      <c r="M158" s="39" t="str">
        <f>IF($G158="","",COUNTIF($G$4:$G158,$G158))</f>
        <v/>
      </c>
      <c r="N158" s="39" t="str">
        <f t="shared" si="4"/>
        <v/>
      </c>
    </row>
    <row r="159" spans="11:14" x14ac:dyDescent="0.25">
      <c r="K159" s="38" t="str">
        <f>IF(OR($G159="",$G159="Abgeschlossen",$I159=""),"",$I159-Konfiguration!$C$5)</f>
        <v/>
      </c>
      <c r="L159" t="str">
        <f>IF($G159="","",IF($G159="Abgeschlossen","Abgeschlossen",IF($I159="","",IF($I159&lt;Konfiguration!$C$5,"Überfällig",IF($I159&lt;=Konfiguration!$C$5+7,"Fällig bald","Im Plan")))))</f>
        <v/>
      </c>
      <c r="M159" s="39" t="str">
        <f>IF($G159="","",COUNTIF($G$4:$G159,$G159))</f>
        <v/>
      </c>
      <c r="N159" s="39" t="str">
        <f t="shared" si="4"/>
        <v/>
      </c>
    </row>
    <row r="160" spans="11:14" x14ac:dyDescent="0.25">
      <c r="K160" s="38" t="str">
        <f>IF(OR($G160="",$G160="Abgeschlossen",$I160=""),"",$I160-Konfiguration!$C$5)</f>
        <v/>
      </c>
      <c r="L160" t="str">
        <f>IF($G160="","",IF($G160="Abgeschlossen","Abgeschlossen",IF($I160="","",IF($I160&lt;Konfiguration!$C$5,"Überfällig",IF($I160&lt;=Konfiguration!$C$5+7,"Fällig bald","Im Plan")))))</f>
        <v/>
      </c>
      <c r="M160" s="39" t="str">
        <f>IF($G160="","",COUNTIF($G$4:$G160,$G160))</f>
        <v/>
      </c>
      <c r="N160" s="39" t="str">
        <f t="shared" si="4"/>
        <v/>
      </c>
    </row>
    <row r="161" spans="11:14" x14ac:dyDescent="0.25">
      <c r="K161" s="38" t="str">
        <f>IF(OR($G161="",$G161="Abgeschlossen",$I161=""),"",$I161-Konfiguration!$C$5)</f>
        <v/>
      </c>
      <c r="L161" t="str">
        <f>IF($G161="","",IF($G161="Abgeschlossen","Abgeschlossen",IF($I161="","",IF($I161&lt;Konfiguration!$C$5,"Überfällig",IF($I161&lt;=Konfiguration!$C$5+7,"Fällig bald","Im Plan")))))</f>
        <v/>
      </c>
      <c r="M161" s="39" t="str">
        <f>IF($G161="","",COUNTIF($G$4:$G161,$G161))</f>
        <v/>
      </c>
      <c r="N161" s="39" t="str">
        <f t="shared" si="4"/>
        <v/>
      </c>
    </row>
    <row r="162" spans="11:14" x14ac:dyDescent="0.25">
      <c r="K162" s="38" t="str">
        <f>IF(OR($G162="",$G162="Abgeschlossen",$I162=""),"",$I162-Konfiguration!$C$5)</f>
        <v/>
      </c>
      <c r="L162" t="str">
        <f>IF($G162="","",IF($G162="Abgeschlossen","Abgeschlossen",IF($I162="","",IF($I162&lt;Konfiguration!$C$5,"Überfällig",IF($I162&lt;=Konfiguration!$C$5+7,"Fällig bald","Im Plan")))))</f>
        <v/>
      </c>
      <c r="M162" s="39" t="str">
        <f>IF($G162="","",COUNTIF($G$4:$G162,$G162))</f>
        <v/>
      </c>
      <c r="N162" s="39" t="str">
        <f t="shared" si="4"/>
        <v/>
      </c>
    </row>
    <row r="163" spans="11:14" x14ac:dyDescent="0.25">
      <c r="K163" s="38" t="str">
        <f>IF(OR($G163="",$G163="Abgeschlossen",$I163=""),"",$I163-Konfiguration!$C$5)</f>
        <v/>
      </c>
      <c r="L163" t="str">
        <f>IF($G163="","",IF($G163="Abgeschlossen","Abgeschlossen",IF($I163="","",IF($I163&lt;Konfiguration!$C$5,"Überfällig",IF($I163&lt;=Konfiguration!$C$5+7,"Fällig bald","Im Plan")))))</f>
        <v/>
      </c>
      <c r="M163" s="39" t="str">
        <f>IF($G163="","",COUNTIF($G$4:$G163,$G163))</f>
        <v/>
      </c>
      <c r="N163" s="39" t="str">
        <f t="shared" si="4"/>
        <v/>
      </c>
    </row>
    <row r="164" spans="11:14" x14ac:dyDescent="0.25">
      <c r="K164" s="38" t="str">
        <f>IF(OR($G164="",$G164="Abgeschlossen",$I164=""),"",$I164-Konfiguration!$C$5)</f>
        <v/>
      </c>
      <c r="L164" t="str">
        <f>IF($G164="","",IF($G164="Abgeschlossen","Abgeschlossen",IF($I164="","",IF($I164&lt;Konfiguration!$C$5,"Überfällig",IF($I164&lt;=Konfiguration!$C$5+7,"Fällig bald","Im Plan")))))</f>
        <v/>
      </c>
      <c r="M164" s="39" t="str">
        <f>IF($G164="","",COUNTIF($G$4:$G164,$G164))</f>
        <v/>
      </c>
      <c r="N164" s="39" t="str">
        <f t="shared" ref="N164:N195" si="5">IF($G164="","",$G164&amp;"#"&amp;$M164)</f>
        <v/>
      </c>
    </row>
    <row r="165" spans="11:14" x14ac:dyDescent="0.25">
      <c r="K165" s="38" t="str">
        <f>IF(OR($G165="",$G165="Abgeschlossen",$I165=""),"",$I165-Konfiguration!$C$5)</f>
        <v/>
      </c>
      <c r="L165" t="str">
        <f>IF($G165="","",IF($G165="Abgeschlossen","Abgeschlossen",IF($I165="","",IF($I165&lt;Konfiguration!$C$5,"Überfällig",IF($I165&lt;=Konfiguration!$C$5+7,"Fällig bald","Im Plan")))))</f>
        <v/>
      </c>
      <c r="M165" s="39" t="str">
        <f>IF($G165="","",COUNTIF($G$4:$G165,$G165))</f>
        <v/>
      </c>
      <c r="N165" s="39" t="str">
        <f t="shared" si="5"/>
        <v/>
      </c>
    </row>
    <row r="166" spans="11:14" x14ac:dyDescent="0.25">
      <c r="K166" s="38" t="str">
        <f>IF(OR($G166="",$G166="Abgeschlossen",$I166=""),"",$I166-Konfiguration!$C$5)</f>
        <v/>
      </c>
      <c r="L166" t="str">
        <f>IF($G166="","",IF($G166="Abgeschlossen","Abgeschlossen",IF($I166="","",IF($I166&lt;Konfiguration!$C$5,"Überfällig",IF($I166&lt;=Konfiguration!$C$5+7,"Fällig bald","Im Plan")))))</f>
        <v/>
      </c>
      <c r="M166" s="39" t="str">
        <f>IF($G166="","",COUNTIF($G$4:$G166,$G166))</f>
        <v/>
      </c>
      <c r="N166" s="39" t="str">
        <f t="shared" si="5"/>
        <v/>
      </c>
    </row>
    <row r="167" spans="11:14" x14ac:dyDescent="0.25">
      <c r="K167" s="38" t="str">
        <f>IF(OR($G167="",$G167="Abgeschlossen",$I167=""),"",$I167-Konfiguration!$C$5)</f>
        <v/>
      </c>
      <c r="L167" t="str">
        <f>IF($G167="","",IF($G167="Abgeschlossen","Abgeschlossen",IF($I167="","",IF($I167&lt;Konfiguration!$C$5,"Überfällig",IF($I167&lt;=Konfiguration!$C$5+7,"Fällig bald","Im Plan")))))</f>
        <v/>
      </c>
      <c r="M167" s="39" t="str">
        <f>IF($G167="","",COUNTIF($G$4:$G167,$G167))</f>
        <v/>
      </c>
      <c r="N167" s="39" t="str">
        <f t="shared" si="5"/>
        <v/>
      </c>
    </row>
    <row r="168" spans="11:14" x14ac:dyDescent="0.25">
      <c r="K168" s="38" t="str">
        <f>IF(OR($G168="",$G168="Abgeschlossen",$I168=""),"",$I168-Konfiguration!$C$5)</f>
        <v/>
      </c>
      <c r="L168" t="str">
        <f>IF($G168="","",IF($G168="Abgeschlossen","Abgeschlossen",IF($I168="","",IF($I168&lt;Konfiguration!$C$5,"Überfällig",IF($I168&lt;=Konfiguration!$C$5+7,"Fällig bald","Im Plan")))))</f>
        <v/>
      </c>
      <c r="M168" s="39" t="str">
        <f>IF($G168="","",COUNTIF($G$4:$G168,$G168))</f>
        <v/>
      </c>
      <c r="N168" s="39" t="str">
        <f t="shared" si="5"/>
        <v/>
      </c>
    </row>
    <row r="169" spans="11:14" x14ac:dyDescent="0.25">
      <c r="K169" s="38" t="str">
        <f>IF(OR($G169="",$G169="Abgeschlossen",$I169=""),"",$I169-Konfiguration!$C$5)</f>
        <v/>
      </c>
      <c r="L169" t="str">
        <f>IF($G169="","",IF($G169="Abgeschlossen","Abgeschlossen",IF($I169="","",IF($I169&lt;Konfiguration!$C$5,"Überfällig",IF($I169&lt;=Konfiguration!$C$5+7,"Fällig bald","Im Plan")))))</f>
        <v/>
      </c>
      <c r="M169" s="39" t="str">
        <f>IF($G169="","",COUNTIF($G$4:$G169,$G169))</f>
        <v/>
      </c>
      <c r="N169" s="39" t="str">
        <f t="shared" si="5"/>
        <v/>
      </c>
    </row>
    <row r="170" spans="11:14" x14ac:dyDescent="0.25">
      <c r="K170" s="38" t="str">
        <f>IF(OR($G170="",$G170="Abgeschlossen",$I170=""),"",$I170-Konfiguration!$C$5)</f>
        <v/>
      </c>
      <c r="L170" t="str">
        <f>IF($G170="","",IF($G170="Abgeschlossen","Abgeschlossen",IF($I170="","",IF($I170&lt;Konfiguration!$C$5,"Überfällig",IF($I170&lt;=Konfiguration!$C$5+7,"Fällig bald","Im Plan")))))</f>
        <v/>
      </c>
      <c r="M170" s="39" t="str">
        <f>IF($G170="","",COUNTIF($G$4:$G170,$G170))</f>
        <v/>
      </c>
      <c r="N170" s="39" t="str">
        <f t="shared" si="5"/>
        <v/>
      </c>
    </row>
    <row r="171" spans="11:14" x14ac:dyDescent="0.25">
      <c r="K171" s="38" t="str">
        <f>IF(OR($G171="",$G171="Abgeschlossen",$I171=""),"",$I171-Konfiguration!$C$5)</f>
        <v/>
      </c>
      <c r="L171" t="str">
        <f>IF($G171="","",IF($G171="Abgeschlossen","Abgeschlossen",IF($I171="","",IF($I171&lt;Konfiguration!$C$5,"Überfällig",IF($I171&lt;=Konfiguration!$C$5+7,"Fällig bald","Im Plan")))))</f>
        <v/>
      </c>
      <c r="M171" s="39" t="str">
        <f>IF($G171="","",COUNTIF($G$4:$G171,$G171))</f>
        <v/>
      </c>
      <c r="N171" s="39" t="str">
        <f t="shared" si="5"/>
        <v/>
      </c>
    </row>
    <row r="172" spans="11:14" x14ac:dyDescent="0.25">
      <c r="K172" s="38" t="str">
        <f>IF(OR($G172="",$G172="Abgeschlossen",$I172=""),"",$I172-Konfiguration!$C$5)</f>
        <v/>
      </c>
      <c r="L172" t="str">
        <f>IF($G172="","",IF($G172="Abgeschlossen","Abgeschlossen",IF($I172="","",IF($I172&lt;Konfiguration!$C$5,"Überfällig",IF($I172&lt;=Konfiguration!$C$5+7,"Fällig bald","Im Plan")))))</f>
        <v/>
      </c>
      <c r="M172" s="39" t="str">
        <f>IF($G172="","",COUNTIF($G$4:$G172,$G172))</f>
        <v/>
      </c>
      <c r="N172" s="39" t="str">
        <f t="shared" si="5"/>
        <v/>
      </c>
    </row>
    <row r="173" spans="11:14" x14ac:dyDescent="0.25">
      <c r="K173" s="38" t="str">
        <f>IF(OR($G173="",$G173="Abgeschlossen",$I173=""),"",$I173-Konfiguration!$C$5)</f>
        <v/>
      </c>
      <c r="L173" t="str">
        <f>IF($G173="","",IF($G173="Abgeschlossen","Abgeschlossen",IF($I173="","",IF($I173&lt;Konfiguration!$C$5,"Überfällig",IF($I173&lt;=Konfiguration!$C$5+7,"Fällig bald","Im Plan")))))</f>
        <v/>
      </c>
      <c r="M173" s="39" t="str">
        <f>IF($G173="","",COUNTIF($G$4:$G173,$G173))</f>
        <v/>
      </c>
      <c r="N173" s="39" t="str">
        <f t="shared" si="5"/>
        <v/>
      </c>
    </row>
    <row r="174" spans="11:14" x14ac:dyDescent="0.25">
      <c r="K174" s="38" t="str">
        <f>IF(OR($G174="",$G174="Abgeschlossen",$I174=""),"",$I174-Konfiguration!$C$5)</f>
        <v/>
      </c>
      <c r="L174" t="str">
        <f>IF($G174="","",IF($G174="Abgeschlossen","Abgeschlossen",IF($I174="","",IF($I174&lt;Konfiguration!$C$5,"Überfällig",IF($I174&lt;=Konfiguration!$C$5+7,"Fällig bald","Im Plan")))))</f>
        <v/>
      </c>
      <c r="M174" s="39" t="str">
        <f>IF($G174="","",COUNTIF($G$4:$G174,$G174))</f>
        <v/>
      </c>
      <c r="N174" s="39" t="str">
        <f t="shared" si="5"/>
        <v/>
      </c>
    </row>
    <row r="175" spans="11:14" x14ac:dyDescent="0.25">
      <c r="K175" s="38" t="str">
        <f>IF(OR($G175="",$G175="Abgeschlossen",$I175=""),"",$I175-Konfiguration!$C$5)</f>
        <v/>
      </c>
      <c r="L175" t="str">
        <f>IF($G175="","",IF($G175="Abgeschlossen","Abgeschlossen",IF($I175="","",IF($I175&lt;Konfiguration!$C$5,"Überfällig",IF($I175&lt;=Konfiguration!$C$5+7,"Fällig bald","Im Plan")))))</f>
        <v/>
      </c>
      <c r="M175" s="39" t="str">
        <f>IF($G175="","",COUNTIF($G$4:$G175,$G175))</f>
        <v/>
      </c>
      <c r="N175" s="39" t="str">
        <f t="shared" si="5"/>
        <v/>
      </c>
    </row>
    <row r="176" spans="11:14" x14ac:dyDescent="0.25">
      <c r="K176" s="38" t="str">
        <f>IF(OR($G176="",$G176="Abgeschlossen",$I176=""),"",$I176-Konfiguration!$C$5)</f>
        <v/>
      </c>
      <c r="L176" t="str">
        <f>IF($G176="","",IF($G176="Abgeschlossen","Abgeschlossen",IF($I176="","",IF($I176&lt;Konfiguration!$C$5,"Überfällig",IF($I176&lt;=Konfiguration!$C$5+7,"Fällig bald","Im Plan")))))</f>
        <v/>
      </c>
      <c r="M176" s="39" t="str">
        <f>IF($G176="","",COUNTIF($G$4:$G176,$G176))</f>
        <v/>
      </c>
      <c r="N176" s="39" t="str">
        <f t="shared" si="5"/>
        <v/>
      </c>
    </row>
    <row r="177" spans="11:14" x14ac:dyDescent="0.25">
      <c r="K177" s="38" t="str">
        <f>IF(OR($G177="",$G177="Abgeschlossen",$I177=""),"",$I177-Konfiguration!$C$5)</f>
        <v/>
      </c>
      <c r="L177" t="str">
        <f>IF($G177="","",IF($G177="Abgeschlossen","Abgeschlossen",IF($I177="","",IF($I177&lt;Konfiguration!$C$5,"Überfällig",IF($I177&lt;=Konfiguration!$C$5+7,"Fällig bald","Im Plan")))))</f>
        <v/>
      </c>
      <c r="M177" s="39" t="str">
        <f>IF($G177="","",COUNTIF($G$4:$G177,$G177))</f>
        <v/>
      </c>
      <c r="N177" s="39" t="str">
        <f t="shared" si="5"/>
        <v/>
      </c>
    </row>
    <row r="178" spans="11:14" x14ac:dyDescent="0.25">
      <c r="K178" s="38" t="str">
        <f>IF(OR($G178="",$G178="Abgeschlossen",$I178=""),"",$I178-Konfiguration!$C$5)</f>
        <v/>
      </c>
      <c r="L178" t="str">
        <f>IF($G178="","",IF($G178="Abgeschlossen","Abgeschlossen",IF($I178="","",IF($I178&lt;Konfiguration!$C$5,"Überfällig",IF($I178&lt;=Konfiguration!$C$5+7,"Fällig bald","Im Plan")))))</f>
        <v/>
      </c>
      <c r="M178" s="39" t="str">
        <f>IF($G178="","",COUNTIF($G$4:$G178,$G178))</f>
        <v/>
      </c>
      <c r="N178" s="39" t="str">
        <f t="shared" si="5"/>
        <v/>
      </c>
    </row>
    <row r="179" spans="11:14" x14ac:dyDescent="0.25">
      <c r="K179" s="38" t="str">
        <f>IF(OR($G179="",$G179="Abgeschlossen",$I179=""),"",$I179-Konfiguration!$C$5)</f>
        <v/>
      </c>
      <c r="L179" t="str">
        <f>IF($G179="","",IF($G179="Abgeschlossen","Abgeschlossen",IF($I179="","",IF($I179&lt;Konfiguration!$C$5,"Überfällig",IF($I179&lt;=Konfiguration!$C$5+7,"Fällig bald","Im Plan")))))</f>
        <v/>
      </c>
      <c r="M179" s="39" t="str">
        <f>IF($G179="","",COUNTIF($G$4:$G179,$G179))</f>
        <v/>
      </c>
      <c r="N179" s="39" t="str">
        <f t="shared" si="5"/>
        <v/>
      </c>
    </row>
    <row r="180" spans="11:14" x14ac:dyDescent="0.25">
      <c r="K180" s="38" t="str">
        <f>IF(OR($G180="",$G180="Abgeschlossen",$I180=""),"",$I180-Konfiguration!$C$5)</f>
        <v/>
      </c>
      <c r="L180" t="str">
        <f>IF($G180="","",IF($G180="Abgeschlossen","Abgeschlossen",IF($I180="","",IF($I180&lt;Konfiguration!$C$5,"Überfällig",IF($I180&lt;=Konfiguration!$C$5+7,"Fällig bald","Im Plan")))))</f>
        <v/>
      </c>
      <c r="M180" s="39" t="str">
        <f>IF($G180="","",COUNTIF($G$4:$G180,$G180))</f>
        <v/>
      </c>
      <c r="N180" s="39" t="str">
        <f t="shared" si="5"/>
        <v/>
      </c>
    </row>
    <row r="181" spans="11:14" x14ac:dyDescent="0.25">
      <c r="K181" s="38" t="str">
        <f>IF(OR($G181="",$G181="Abgeschlossen",$I181=""),"",$I181-Konfiguration!$C$5)</f>
        <v/>
      </c>
      <c r="L181" t="str">
        <f>IF($G181="","",IF($G181="Abgeschlossen","Abgeschlossen",IF($I181="","",IF($I181&lt;Konfiguration!$C$5,"Überfällig",IF($I181&lt;=Konfiguration!$C$5+7,"Fällig bald","Im Plan")))))</f>
        <v/>
      </c>
      <c r="M181" s="39" t="str">
        <f>IF($G181="","",COUNTIF($G$4:$G181,$G181))</f>
        <v/>
      </c>
      <c r="N181" s="39" t="str">
        <f t="shared" si="5"/>
        <v/>
      </c>
    </row>
    <row r="182" spans="11:14" x14ac:dyDescent="0.25">
      <c r="K182" s="38" t="str">
        <f>IF(OR($G182="",$G182="Abgeschlossen",$I182=""),"",$I182-Konfiguration!$C$5)</f>
        <v/>
      </c>
      <c r="L182" t="str">
        <f>IF($G182="","",IF($G182="Abgeschlossen","Abgeschlossen",IF($I182="","",IF($I182&lt;Konfiguration!$C$5,"Überfällig",IF($I182&lt;=Konfiguration!$C$5+7,"Fällig bald","Im Plan")))))</f>
        <v/>
      </c>
      <c r="M182" s="39" t="str">
        <f>IF($G182="","",COUNTIF($G$4:$G182,$G182))</f>
        <v/>
      </c>
      <c r="N182" s="39" t="str">
        <f t="shared" si="5"/>
        <v/>
      </c>
    </row>
    <row r="183" spans="11:14" x14ac:dyDescent="0.25">
      <c r="K183" s="38" t="str">
        <f>IF(OR($G183="",$G183="Abgeschlossen",$I183=""),"",$I183-Konfiguration!$C$5)</f>
        <v/>
      </c>
      <c r="L183" t="str">
        <f>IF($G183="","",IF($G183="Abgeschlossen","Abgeschlossen",IF($I183="","",IF($I183&lt;Konfiguration!$C$5,"Überfällig",IF($I183&lt;=Konfiguration!$C$5+7,"Fällig bald","Im Plan")))))</f>
        <v/>
      </c>
      <c r="M183" s="39" t="str">
        <f>IF($G183="","",COUNTIF($G$4:$G183,$G183))</f>
        <v/>
      </c>
      <c r="N183" s="39" t="str">
        <f t="shared" si="5"/>
        <v/>
      </c>
    </row>
    <row r="184" spans="11:14" x14ac:dyDescent="0.25">
      <c r="K184" s="38" t="str">
        <f>IF(OR($G184="",$G184="Abgeschlossen",$I184=""),"",$I184-Konfiguration!$C$5)</f>
        <v/>
      </c>
      <c r="L184" t="str">
        <f>IF($G184="","",IF($G184="Abgeschlossen","Abgeschlossen",IF($I184="","",IF($I184&lt;Konfiguration!$C$5,"Überfällig",IF($I184&lt;=Konfiguration!$C$5+7,"Fällig bald","Im Plan")))))</f>
        <v/>
      </c>
      <c r="M184" s="39" t="str">
        <f>IF($G184="","",COUNTIF($G$4:$G184,$G184))</f>
        <v/>
      </c>
      <c r="N184" s="39" t="str">
        <f t="shared" si="5"/>
        <v/>
      </c>
    </row>
    <row r="185" spans="11:14" x14ac:dyDescent="0.25">
      <c r="K185" s="38" t="str">
        <f>IF(OR($G185="",$G185="Abgeschlossen",$I185=""),"",$I185-Konfiguration!$C$5)</f>
        <v/>
      </c>
      <c r="L185" t="str">
        <f>IF($G185="","",IF($G185="Abgeschlossen","Abgeschlossen",IF($I185="","",IF($I185&lt;Konfiguration!$C$5,"Überfällig",IF($I185&lt;=Konfiguration!$C$5+7,"Fällig bald","Im Plan")))))</f>
        <v/>
      </c>
      <c r="M185" s="39" t="str">
        <f>IF($G185="","",COUNTIF($G$4:$G185,$G185))</f>
        <v/>
      </c>
      <c r="N185" s="39" t="str">
        <f t="shared" si="5"/>
        <v/>
      </c>
    </row>
    <row r="186" spans="11:14" x14ac:dyDescent="0.25">
      <c r="K186" s="38" t="str">
        <f>IF(OR($G186="",$G186="Abgeschlossen",$I186=""),"",$I186-Konfiguration!$C$5)</f>
        <v/>
      </c>
      <c r="L186" t="str">
        <f>IF($G186="","",IF($G186="Abgeschlossen","Abgeschlossen",IF($I186="","",IF($I186&lt;Konfiguration!$C$5,"Überfällig",IF($I186&lt;=Konfiguration!$C$5+7,"Fällig bald","Im Plan")))))</f>
        <v/>
      </c>
      <c r="M186" s="39" t="str">
        <f>IF($G186="","",COUNTIF($G$4:$G186,$G186))</f>
        <v/>
      </c>
      <c r="N186" s="39" t="str">
        <f t="shared" si="5"/>
        <v/>
      </c>
    </row>
    <row r="187" spans="11:14" x14ac:dyDescent="0.25">
      <c r="K187" s="38" t="str">
        <f>IF(OR($G187="",$G187="Abgeschlossen",$I187=""),"",$I187-Konfiguration!$C$5)</f>
        <v/>
      </c>
      <c r="L187" t="str">
        <f>IF($G187="","",IF($G187="Abgeschlossen","Abgeschlossen",IF($I187="","",IF($I187&lt;Konfiguration!$C$5,"Überfällig",IF($I187&lt;=Konfiguration!$C$5+7,"Fällig bald","Im Plan")))))</f>
        <v/>
      </c>
      <c r="M187" s="39" t="str">
        <f>IF($G187="","",COUNTIF($G$4:$G187,$G187))</f>
        <v/>
      </c>
      <c r="N187" s="39" t="str">
        <f t="shared" si="5"/>
        <v/>
      </c>
    </row>
    <row r="188" spans="11:14" x14ac:dyDescent="0.25">
      <c r="K188" s="38" t="str">
        <f>IF(OR($G188="",$G188="Abgeschlossen",$I188=""),"",$I188-Konfiguration!$C$5)</f>
        <v/>
      </c>
      <c r="L188" t="str">
        <f>IF($G188="","",IF($G188="Abgeschlossen","Abgeschlossen",IF($I188="","",IF($I188&lt;Konfiguration!$C$5,"Überfällig",IF($I188&lt;=Konfiguration!$C$5+7,"Fällig bald","Im Plan")))))</f>
        <v/>
      </c>
      <c r="M188" s="39" t="str">
        <f>IF($G188="","",COUNTIF($G$4:$G188,$G188))</f>
        <v/>
      </c>
      <c r="N188" s="39" t="str">
        <f t="shared" si="5"/>
        <v/>
      </c>
    </row>
    <row r="189" spans="11:14" x14ac:dyDescent="0.25">
      <c r="K189" s="38" t="str">
        <f>IF(OR($G189="",$G189="Abgeschlossen",$I189=""),"",$I189-Konfiguration!$C$5)</f>
        <v/>
      </c>
      <c r="L189" t="str">
        <f>IF($G189="","",IF($G189="Abgeschlossen","Abgeschlossen",IF($I189="","",IF($I189&lt;Konfiguration!$C$5,"Überfällig",IF($I189&lt;=Konfiguration!$C$5+7,"Fällig bald","Im Plan")))))</f>
        <v/>
      </c>
      <c r="M189" s="39" t="str">
        <f>IF($G189="","",COUNTIF($G$4:$G189,$G189))</f>
        <v/>
      </c>
      <c r="N189" s="39" t="str">
        <f t="shared" si="5"/>
        <v/>
      </c>
    </row>
    <row r="190" spans="11:14" x14ac:dyDescent="0.25">
      <c r="K190" s="38" t="str">
        <f>IF(OR($G190="",$G190="Abgeschlossen",$I190=""),"",$I190-Konfiguration!$C$5)</f>
        <v/>
      </c>
      <c r="L190" t="str">
        <f>IF($G190="","",IF($G190="Abgeschlossen","Abgeschlossen",IF($I190="","",IF($I190&lt;Konfiguration!$C$5,"Überfällig",IF($I190&lt;=Konfiguration!$C$5+7,"Fällig bald","Im Plan")))))</f>
        <v/>
      </c>
      <c r="M190" s="39" t="str">
        <f>IF($G190="","",COUNTIF($G$4:$G190,$G190))</f>
        <v/>
      </c>
      <c r="N190" s="39" t="str">
        <f t="shared" si="5"/>
        <v/>
      </c>
    </row>
    <row r="191" spans="11:14" x14ac:dyDescent="0.25">
      <c r="K191" s="38" t="str">
        <f>IF(OR($G191="",$G191="Abgeschlossen",$I191=""),"",$I191-Konfiguration!$C$5)</f>
        <v/>
      </c>
      <c r="L191" t="str">
        <f>IF($G191="","",IF($G191="Abgeschlossen","Abgeschlossen",IF($I191="","",IF($I191&lt;Konfiguration!$C$5,"Überfällig",IF($I191&lt;=Konfiguration!$C$5+7,"Fällig bald","Im Plan")))))</f>
        <v/>
      </c>
      <c r="M191" s="39" t="str">
        <f>IF($G191="","",COUNTIF($G$4:$G191,$G191))</f>
        <v/>
      </c>
      <c r="N191" s="39" t="str">
        <f t="shared" si="5"/>
        <v/>
      </c>
    </row>
    <row r="192" spans="11:14" x14ac:dyDescent="0.25">
      <c r="K192" s="38" t="str">
        <f>IF(OR($G192="",$G192="Abgeschlossen",$I192=""),"",$I192-Konfiguration!$C$5)</f>
        <v/>
      </c>
      <c r="L192" t="str">
        <f>IF($G192="","",IF($G192="Abgeschlossen","Abgeschlossen",IF($I192="","",IF($I192&lt;Konfiguration!$C$5,"Überfällig",IF($I192&lt;=Konfiguration!$C$5+7,"Fällig bald","Im Plan")))))</f>
        <v/>
      </c>
      <c r="M192" s="39" t="str">
        <f>IF($G192="","",COUNTIF($G$4:$G192,$G192))</f>
        <v/>
      </c>
      <c r="N192" s="39" t="str">
        <f t="shared" si="5"/>
        <v/>
      </c>
    </row>
    <row r="193" spans="11:14" x14ac:dyDescent="0.25">
      <c r="K193" s="38" t="str">
        <f>IF(OR($G193="",$G193="Abgeschlossen",$I193=""),"",$I193-Konfiguration!$C$5)</f>
        <v/>
      </c>
      <c r="L193" t="str">
        <f>IF($G193="","",IF($G193="Abgeschlossen","Abgeschlossen",IF($I193="","",IF($I193&lt;Konfiguration!$C$5,"Überfällig",IF($I193&lt;=Konfiguration!$C$5+7,"Fällig bald","Im Plan")))))</f>
        <v/>
      </c>
      <c r="M193" s="39" t="str">
        <f>IF($G193="","",COUNTIF($G$4:$G193,$G193))</f>
        <v/>
      </c>
      <c r="N193" s="39" t="str">
        <f t="shared" si="5"/>
        <v/>
      </c>
    </row>
    <row r="194" spans="11:14" x14ac:dyDescent="0.25">
      <c r="K194" s="38" t="str">
        <f>IF(OR($G194="",$G194="Abgeschlossen",$I194=""),"",$I194-Konfiguration!$C$5)</f>
        <v/>
      </c>
      <c r="L194" t="str">
        <f>IF($G194="","",IF($G194="Abgeschlossen","Abgeschlossen",IF($I194="","",IF($I194&lt;Konfiguration!$C$5,"Überfällig",IF($I194&lt;=Konfiguration!$C$5+7,"Fällig bald","Im Plan")))))</f>
        <v/>
      </c>
      <c r="M194" s="39" t="str">
        <f>IF($G194="","",COUNTIF($G$4:$G194,$G194))</f>
        <v/>
      </c>
      <c r="N194" s="39" t="str">
        <f t="shared" si="5"/>
        <v/>
      </c>
    </row>
    <row r="195" spans="11:14" x14ac:dyDescent="0.25">
      <c r="K195" s="38" t="str">
        <f>IF(OR($G195="",$G195="Abgeschlossen",$I195=""),"",$I195-Konfiguration!$C$5)</f>
        <v/>
      </c>
      <c r="L195" t="str">
        <f>IF($G195="","",IF($G195="Abgeschlossen","Abgeschlossen",IF($I195="","",IF($I195&lt;Konfiguration!$C$5,"Überfällig",IF($I195&lt;=Konfiguration!$C$5+7,"Fällig bald","Im Plan")))))</f>
        <v/>
      </c>
      <c r="M195" s="39" t="str">
        <f>IF($G195="","",COUNTIF($G$4:$G195,$G195))</f>
        <v/>
      </c>
      <c r="N195" s="39" t="str">
        <f t="shared" si="5"/>
        <v/>
      </c>
    </row>
    <row r="196" spans="11:14" x14ac:dyDescent="0.25">
      <c r="K196" s="38" t="str">
        <f>IF(OR($G196="",$G196="Abgeschlossen",$I196=""),"",$I196-Konfiguration!$C$5)</f>
        <v/>
      </c>
      <c r="L196" t="str">
        <f>IF($G196="","",IF($G196="Abgeschlossen","Abgeschlossen",IF($I196="","",IF($I196&lt;Konfiguration!$C$5,"Überfällig",IF($I196&lt;=Konfiguration!$C$5+7,"Fällig bald","Im Plan")))))</f>
        <v/>
      </c>
      <c r="M196" s="39" t="str">
        <f>IF($G196="","",COUNTIF($G$4:$G196,$G196))</f>
        <v/>
      </c>
      <c r="N196" s="39" t="str">
        <f t="shared" ref="N196:N203" si="6">IF($G196="","",$G196&amp;"#"&amp;$M196)</f>
        <v/>
      </c>
    </row>
    <row r="197" spans="11:14" x14ac:dyDescent="0.25">
      <c r="K197" s="38" t="str">
        <f>IF(OR($G197="",$G197="Abgeschlossen",$I197=""),"",$I197-Konfiguration!$C$5)</f>
        <v/>
      </c>
      <c r="L197" t="str">
        <f>IF($G197="","",IF($G197="Abgeschlossen","Abgeschlossen",IF($I197="","",IF($I197&lt;Konfiguration!$C$5,"Überfällig",IF($I197&lt;=Konfiguration!$C$5+7,"Fällig bald","Im Plan")))))</f>
        <v/>
      </c>
      <c r="M197" s="39" t="str">
        <f>IF($G197="","",COUNTIF($G$4:$G197,$G197))</f>
        <v/>
      </c>
      <c r="N197" s="39" t="str">
        <f t="shared" si="6"/>
        <v/>
      </c>
    </row>
    <row r="198" spans="11:14" x14ac:dyDescent="0.25">
      <c r="K198" s="38" t="str">
        <f>IF(OR($G198="",$G198="Abgeschlossen",$I198=""),"",$I198-Konfiguration!$C$5)</f>
        <v/>
      </c>
      <c r="L198" t="str">
        <f>IF($G198="","",IF($G198="Abgeschlossen","Abgeschlossen",IF($I198="","",IF($I198&lt;Konfiguration!$C$5,"Überfällig",IF($I198&lt;=Konfiguration!$C$5+7,"Fällig bald","Im Plan")))))</f>
        <v/>
      </c>
      <c r="M198" s="39" t="str">
        <f>IF($G198="","",COUNTIF($G$4:$G198,$G198))</f>
        <v/>
      </c>
      <c r="N198" s="39" t="str">
        <f t="shared" si="6"/>
        <v/>
      </c>
    </row>
    <row r="199" spans="11:14" x14ac:dyDescent="0.25">
      <c r="K199" s="38" t="str">
        <f>IF(OR($G199="",$G199="Abgeschlossen",$I199=""),"",$I199-Konfiguration!$C$5)</f>
        <v/>
      </c>
      <c r="L199" t="str">
        <f>IF($G199="","",IF($G199="Abgeschlossen","Abgeschlossen",IF($I199="","",IF($I199&lt;Konfiguration!$C$5,"Überfällig",IF($I199&lt;=Konfiguration!$C$5+7,"Fällig bald","Im Plan")))))</f>
        <v/>
      </c>
      <c r="M199" s="39" t="str">
        <f>IF($G199="","",COUNTIF($G$4:$G199,$G199))</f>
        <v/>
      </c>
      <c r="N199" s="39" t="str">
        <f t="shared" si="6"/>
        <v/>
      </c>
    </row>
    <row r="200" spans="11:14" x14ac:dyDescent="0.25">
      <c r="K200" s="38" t="str">
        <f>IF(OR($G200="",$G200="Abgeschlossen",$I200=""),"",$I200-Konfiguration!$C$5)</f>
        <v/>
      </c>
      <c r="L200" t="str">
        <f>IF($G200="","",IF($G200="Abgeschlossen","Abgeschlossen",IF($I200="","",IF($I200&lt;Konfiguration!$C$5,"Überfällig",IF($I200&lt;=Konfiguration!$C$5+7,"Fällig bald","Im Plan")))))</f>
        <v/>
      </c>
      <c r="M200" s="39" t="str">
        <f>IF($G200="","",COUNTIF($G$4:$G200,$G200))</f>
        <v/>
      </c>
      <c r="N200" s="39" t="str">
        <f t="shared" si="6"/>
        <v/>
      </c>
    </row>
    <row r="201" spans="11:14" x14ac:dyDescent="0.25">
      <c r="K201" s="38" t="str">
        <f>IF(OR($G201="",$G201="Abgeschlossen",$I201=""),"",$I201-Konfiguration!$C$5)</f>
        <v/>
      </c>
      <c r="L201" t="str">
        <f>IF($G201="","",IF($G201="Abgeschlossen","Abgeschlossen",IF($I201="","",IF($I201&lt;Konfiguration!$C$5,"Überfällig",IF($I201&lt;=Konfiguration!$C$5+7,"Fällig bald","Im Plan")))))</f>
        <v/>
      </c>
      <c r="M201" s="39" t="str">
        <f>IF($G201="","",COUNTIF($G$4:$G201,$G201))</f>
        <v/>
      </c>
      <c r="N201" s="39" t="str">
        <f t="shared" si="6"/>
        <v/>
      </c>
    </row>
    <row r="202" spans="11:14" x14ac:dyDescent="0.25">
      <c r="K202" s="38" t="str">
        <f>IF(OR($G202="",$G202="Abgeschlossen",$I202=""),"",$I202-Konfiguration!$C$5)</f>
        <v/>
      </c>
      <c r="L202" t="str">
        <f>IF($G202="","",IF($G202="Abgeschlossen","Abgeschlossen",IF($I202="","",IF($I202&lt;Konfiguration!$C$5,"Überfällig",IF($I202&lt;=Konfiguration!$C$5+7,"Fällig bald","Im Plan")))))</f>
        <v/>
      </c>
      <c r="M202" s="39" t="str">
        <f>IF($G202="","",COUNTIF($G$4:$G202,$G202))</f>
        <v/>
      </c>
      <c r="N202" s="39" t="str">
        <f t="shared" si="6"/>
        <v/>
      </c>
    </row>
    <row r="203" spans="11:14" x14ac:dyDescent="0.25">
      <c r="K203" s="38" t="str">
        <f>IF(OR($G203="",$G203="Abgeschlossen",$I203=""),"",$I203-Konfiguration!$C$5)</f>
        <v/>
      </c>
      <c r="L203" t="str">
        <f>IF($G203="","",IF($G203="Abgeschlossen","Abgeschlossen",IF($I203="","",IF($I203&lt;Konfiguration!$C$5,"Überfällig",IF($I203&lt;=Konfiguration!$C$5+7,"Fällig bald","Im Plan")))))</f>
        <v/>
      </c>
      <c r="M203" s="39" t="str">
        <f>IF($G203="","",COUNTIF($G$4:$G203,$G203))</f>
        <v/>
      </c>
      <c r="N203" s="39" t="str">
        <f t="shared" si="6"/>
        <v/>
      </c>
    </row>
  </sheetData>
  <mergeCells count="4">
    <mergeCell ref="C1:I1"/>
    <mergeCell ref="J1:L1"/>
    <mergeCell ref="M1:N2"/>
    <mergeCell ref="A2:L2"/>
  </mergeCells>
  <conditionalFormatting sqref="F4:F203">
    <cfRule type="expression" dxfId="13" priority="2">
      <formula>$F4="Kritisch"</formula>
    </cfRule>
    <cfRule type="expression" dxfId="12" priority="3">
      <formula>$F4="Hoch"</formula>
    </cfRule>
    <cfRule type="expression" dxfId="11" priority="4">
      <formula>$F4="Mittel"</formula>
    </cfRule>
    <cfRule type="expression" dxfId="10" priority="5">
      <formula>$F4="Niedrig"</formula>
    </cfRule>
  </conditionalFormatting>
  <conditionalFormatting sqref="G4:G203">
    <cfRule type="expression" dxfId="9" priority="6">
      <formula>$G4="Eingang"</formula>
    </cfRule>
    <cfRule type="expression" dxfId="8" priority="7">
      <formula>$G4="Geplant"</formula>
    </cfRule>
    <cfRule type="expression" dxfId="7" priority="8">
      <formula>$G4="In Umsetzung"</formula>
    </cfRule>
    <cfRule type="expression" dxfId="6" priority="9">
      <formula>$G4="Review"</formula>
    </cfRule>
    <cfRule type="expression" dxfId="5" priority="10">
      <formula>$G4="Abgeschlossen"</formula>
    </cfRule>
  </conditionalFormatting>
  <conditionalFormatting sqref="J4:J203">
    <cfRule type="dataBar" priority="16">
      <dataBar>
        <cfvo type="num" val="0"/>
        <cfvo type="num" val="1"/>
        <color rgb="FF0E7C7B"/>
      </dataBar>
      <extLst>
        <ext xmlns:x14="http://schemas.microsoft.com/office/spreadsheetml/2009/9/main" uri="{B025F937-C7B1-47D3-B67F-A62EFF666E3E}">
          <x14:id>{A9B49793-E328-4CE4-8954-18FDE19EF8DE}</x14:id>
        </ext>
      </extLst>
    </cfRule>
  </conditionalFormatting>
  <conditionalFormatting sqref="L4:L203">
    <cfRule type="expression" dxfId="3" priority="11">
      <formula>$L4="Überfällig"</formula>
    </cfRule>
    <cfRule type="expression" dxfId="2" priority="12">
      <formula>$L4="Fällig bald"</formula>
    </cfRule>
    <cfRule type="expression" dxfId="1" priority="13">
      <formula>$L4="Im Plan"</formula>
    </cfRule>
    <cfRule type="expression" dxfId="0" priority="14">
      <formula>$L4="Abgeschlossen"</formula>
    </cfRule>
  </conditionalFormatting>
  <dataValidations count="1">
    <dataValidation type="decimal" allowBlank="1" sqref="J4:J203" xr:uid="{00000000-0002-0000-0100-000004000000}">
      <formula1>0</formula1>
      <formula2>1</formula2>
    </dataValidation>
  </dataValidations>
  <pageMargins left="0.3" right="0.3" top="0.4" bottom="0.4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00000000-000E-0000-0100-00000F000000}">
            <xm:f>AND($I4&lt;&gt;"",$G4&lt;&gt;"Abgeschlossen",$I4&lt;Konfiguration!$C$5)</xm:f>
            <x14:dxf>
              <font>
                <b/>
                <sz val="10"/>
                <color rgb="FFB23A2E"/>
                <name val="Calibri"/>
                <charset val="1"/>
              </font>
            </x14:dxf>
          </x14:cfRule>
          <xm:sqref>I4:I203</xm:sqref>
        </x14:conditionalFormatting>
        <x14:conditionalFormatting xmlns:xm="http://schemas.microsoft.com/office/excel/2006/main">
          <x14:cfRule type="dataBar" id="{A9B49793-E328-4CE4-8954-18FDE19EF8DE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0E7C7B"/>
            </x14:dataBar>
          </x14:cfRule>
          <xm:sqref>J4:J203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100-000000000000}">
          <x14:formula1>
            <xm:f>Konfiguration!$I$9:$I$15</xm:f>
          </x14:formula1>
          <x14:formula2>
            <xm:f>0</xm:f>
          </x14:formula2>
          <xm:sqref>D4:D203</xm:sqref>
        </x14:dataValidation>
        <x14:dataValidation type="list" allowBlank="1" xr:uid="{00000000-0002-0000-0100-000001000000}">
          <x14:formula1>
            <xm:f>Konfiguration!$G$9:$G$14</xm:f>
          </x14:formula1>
          <x14:formula2>
            <xm:f>0</xm:f>
          </x14:formula2>
          <xm:sqref>E4:E203</xm:sqref>
        </x14:dataValidation>
        <x14:dataValidation type="list" allowBlank="1" xr:uid="{00000000-0002-0000-0100-000002000000}">
          <x14:formula1>
            <xm:f>Konfiguration!$E$9:$E$12</xm:f>
          </x14:formula1>
          <x14:formula2>
            <xm:f>0</xm:f>
          </x14:formula2>
          <xm:sqref>F4:F203</xm:sqref>
        </x14:dataValidation>
        <x14:dataValidation type="list" allowBlank="1" xr:uid="{00000000-0002-0000-0100-000003000000}">
          <x14:formula1>
            <xm:f>Konfiguration!$B$9:$B$13</xm:f>
          </x14:formula1>
          <x14:formula2>
            <xm:f>0</xm:f>
          </x14:formula2>
          <xm:sqref>G4:G203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E7C7B"/>
    <pageSetUpPr fitToPage="1"/>
  </sheetPr>
  <dimension ref="A1:AB44"/>
  <sheetViews>
    <sheetView showGridLines="0" zoomScaleNormal="100" workbookViewId="0"/>
  </sheetViews>
  <sheetFormatPr baseColWidth="10" defaultColWidth="8.7109375" defaultRowHeight="15" x14ac:dyDescent="0.25"/>
  <cols>
    <col min="1" max="1" width="2.140625" customWidth="1"/>
    <col min="2" max="2" width="17" customWidth="1"/>
    <col min="3" max="3" width="7" customWidth="1"/>
    <col min="4" max="4" width="2" customWidth="1"/>
    <col min="5" max="5" width="17" customWidth="1"/>
    <col min="6" max="6" width="7" customWidth="1"/>
    <col min="7" max="7" width="2" customWidth="1"/>
    <col min="8" max="8" width="17" customWidth="1"/>
    <col min="9" max="9" width="7" customWidth="1"/>
    <col min="10" max="10" width="2" customWidth="1"/>
    <col min="11" max="11" width="17" customWidth="1"/>
    <col min="12" max="12" width="7" customWidth="1"/>
    <col min="13" max="13" width="2" customWidth="1"/>
    <col min="14" max="14" width="17" customWidth="1"/>
    <col min="15" max="15" width="7" customWidth="1"/>
    <col min="16" max="16" width="2.140625" customWidth="1"/>
    <col min="18" max="28" width="11" customWidth="1"/>
  </cols>
  <sheetData>
    <row r="1" spans="1:28" ht="43.5" customHeight="1" x14ac:dyDescent="0.25">
      <c r="A1" s="15"/>
      <c r="B1" s="16" t="s">
        <v>0</v>
      </c>
      <c r="C1" s="14" t="s">
        <v>120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3" t="s">
        <v>2</v>
      </c>
      <c r="O1" s="13"/>
      <c r="P1" s="13"/>
    </row>
    <row r="2" spans="1:28" ht="18" customHeight="1" x14ac:dyDescent="0.25">
      <c r="A2" s="12" t="s">
        <v>121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28" ht="13.5" customHeight="1" x14ac:dyDescent="0.25">
      <c r="A3" s="17"/>
      <c r="B3" s="11" t="s">
        <v>4</v>
      </c>
      <c r="C3" s="11"/>
      <c r="D3" s="17"/>
      <c r="E3" s="10" t="s">
        <v>5</v>
      </c>
      <c r="F3" s="10"/>
      <c r="G3" s="17"/>
      <c r="H3" s="73" t="s">
        <v>122</v>
      </c>
      <c r="I3" s="73"/>
      <c r="J3" s="17"/>
      <c r="K3" s="9" t="s">
        <v>6</v>
      </c>
      <c r="L3" s="9"/>
      <c r="M3" s="17"/>
      <c r="N3" s="8" t="s">
        <v>123</v>
      </c>
      <c r="O3" s="8"/>
      <c r="P3" s="17"/>
    </row>
    <row r="4" spans="1:28" ht="33.75" customHeight="1" x14ac:dyDescent="0.25">
      <c r="A4" s="17"/>
      <c r="B4" s="6">
        <f>COUNTA(Aufgabenliste!$B$4:$B$203)</f>
        <v>24</v>
      </c>
      <c r="C4" s="6"/>
      <c r="D4" s="17"/>
      <c r="E4" s="5">
        <f>COUNTIF(Aufgabenliste!$G$4:$G$203,"In Umsetzung")</f>
        <v>6</v>
      </c>
      <c r="F4" s="5"/>
      <c r="G4" s="17"/>
      <c r="H4" s="74">
        <f>COUNTIF(Aufgabenliste!$G$4:$G$203,"Abgeschlossen")</f>
        <v>4</v>
      </c>
      <c r="I4" s="74"/>
      <c r="J4" s="17"/>
      <c r="K4" s="4">
        <f ca="1">COUNTIF(Aufgabenliste!$L$4:$L$203,"Überfällig")</f>
        <v>3</v>
      </c>
      <c r="L4" s="4"/>
      <c r="M4" s="17"/>
      <c r="N4" s="3">
        <f>IFERROR(COUNTIF(Aufgabenliste!$G$4:$G$203,"Abgeschlossen")/COUNTA(Aufgabenliste!$B$4:$B$203),0)</f>
        <v>0.16666666666666666</v>
      </c>
      <c r="O4" s="3"/>
      <c r="P4" s="17"/>
    </row>
    <row r="5" spans="1:28" ht="6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28" ht="13.5" customHeight="1" x14ac:dyDescent="0.25">
      <c r="A6" s="17"/>
      <c r="B6" s="75" t="s">
        <v>7</v>
      </c>
      <c r="C6" s="7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28" ht="33.75" customHeight="1" x14ac:dyDescent="0.25">
      <c r="A7" s="17"/>
      <c r="B7" s="76">
        <f>IFERROR(SUMPRODUCT((Aufgabenliste!$B$4:$B$203&lt;&gt;"")*(Aufgabenliste!$J$4:$J$203))/COUNTA(Aufgabenliste!$B$4:$B$203),0)</f>
        <v>0.37916666666666665</v>
      </c>
      <c r="C7" s="7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28" ht="9.75" customHeight="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28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R9" s="21" t="s">
        <v>124</v>
      </c>
    </row>
    <row r="10" spans="1:28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R10" s="40" t="s">
        <v>18</v>
      </c>
      <c r="U10" s="41" t="s">
        <v>17</v>
      </c>
      <c r="X10" s="42" t="s">
        <v>16</v>
      </c>
      <c r="AA10" s="43" t="s">
        <v>125</v>
      </c>
    </row>
    <row r="11" spans="1:28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R11" s="44" t="str">
        <f>Konfiguration!$B$9</f>
        <v>Eingang</v>
      </c>
      <c r="S11" s="45">
        <f>COUNTIF(Aufgabenliste!$G$4:$G$203,Konfiguration!$B$9)</f>
        <v>4</v>
      </c>
      <c r="U11" s="44" t="str">
        <f>Konfiguration!$E$9</f>
        <v>Kritisch</v>
      </c>
      <c r="V11" s="45">
        <f>COUNTIF(Aufgabenliste!$F$4:$F$203,Konfiguration!$E$9)</f>
        <v>2</v>
      </c>
      <c r="X11" s="44" t="str">
        <f>Konfiguration!$G$9</f>
        <v>C. Albrecht</v>
      </c>
      <c r="Y11" s="45">
        <f>COUNTIF(Aufgabenliste!$E$4:$E$203,Konfiguration!$G$9)</f>
        <v>5</v>
      </c>
      <c r="AA11" s="44" t="s">
        <v>126</v>
      </c>
      <c r="AB11" s="45">
        <f ca="1">COUNTIF(Aufgabenliste!$L$4:$L$203,"Überfällig")</f>
        <v>3</v>
      </c>
    </row>
    <row r="12" spans="1:28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R12" s="44" t="str">
        <f>Konfiguration!$B$10</f>
        <v>Geplant</v>
      </c>
      <c r="S12" s="45">
        <f>COUNTIF(Aufgabenliste!$G$4:$G$203,Konfiguration!$B$10)</f>
        <v>7</v>
      </c>
      <c r="U12" s="44" t="str">
        <f>Konfiguration!$E$10</f>
        <v>Hoch</v>
      </c>
      <c r="V12" s="45">
        <f>COUNTIF(Aufgabenliste!$F$4:$F$203,Konfiguration!$E$10)</f>
        <v>7</v>
      </c>
      <c r="X12" s="44" t="str">
        <f>Konfiguration!$G$10</f>
        <v>R. Baumann</v>
      </c>
      <c r="Y12" s="45">
        <f>COUNTIF(Aufgabenliste!$E$4:$E$203,Konfiguration!$G$10)</f>
        <v>4</v>
      </c>
      <c r="AA12" s="44" t="s">
        <v>127</v>
      </c>
      <c r="AB12" s="45">
        <f ca="1">COUNTIF(Aufgabenliste!$L$4:$L$203,"Fällig bald")</f>
        <v>4</v>
      </c>
    </row>
    <row r="13" spans="1:28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R13" s="44" t="str">
        <f>Konfiguration!$B$11</f>
        <v>In Umsetzung</v>
      </c>
      <c r="S13" s="45">
        <f>COUNTIF(Aufgabenliste!$G$4:$G$203,Konfiguration!$B$11)</f>
        <v>6</v>
      </c>
      <c r="U13" s="44" t="str">
        <f>Konfiguration!$E$11</f>
        <v>Mittel</v>
      </c>
      <c r="V13" s="45">
        <f>COUNTIF(Aufgabenliste!$F$4:$F$203,Konfiguration!$E$11)</f>
        <v>9</v>
      </c>
      <c r="X13" s="44" t="str">
        <f>Konfiguration!$G$11</f>
        <v>N. Pfeiffer</v>
      </c>
      <c r="Y13" s="45">
        <f>COUNTIF(Aufgabenliste!$E$4:$E$203,Konfiguration!$G$11)</f>
        <v>4</v>
      </c>
      <c r="AA13" s="44" t="s">
        <v>128</v>
      </c>
      <c r="AB13" s="45">
        <f ca="1">COUNTIF(Aufgabenliste!$L$4:$L$203,"Im Plan")</f>
        <v>13</v>
      </c>
    </row>
    <row r="14" spans="1:28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R14" s="44" t="str">
        <f>Konfiguration!$B$12</f>
        <v>Review</v>
      </c>
      <c r="S14" s="45">
        <f>COUNTIF(Aufgabenliste!$G$4:$G$203,Konfiguration!$B$12)</f>
        <v>3</v>
      </c>
      <c r="U14" s="44" t="str">
        <f>Konfiguration!$E$12</f>
        <v>Niedrig</v>
      </c>
      <c r="V14" s="45">
        <f>COUNTIF(Aufgabenliste!$F$4:$F$203,Konfiguration!$E$12)</f>
        <v>6</v>
      </c>
      <c r="X14" s="44" t="str">
        <f>Konfiguration!$G$12</f>
        <v>D. Sommer</v>
      </c>
      <c r="Y14" s="45">
        <f>COUNTIF(Aufgabenliste!$E$4:$E$203,Konfiguration!$G$12)</f>
        <v>4</v>
      </c>
      <c r="AA14" s="44" t="s">
        <v>86</v>
      </c>
      <c r="AB14" s="45">
        <f ca="1">COUNTIF(Aufgabenliste!$L$4:$L$203,"Abgeschlossen")</f>
        <v>4</v>
      </c>
    </row>
    <row r="15" spans="1:28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R15" s="44" t="str">
        <f>Konfiguration!$B$13</f>
        <v>Abgeschlossen</v>
      </c>
      <c r="S15" s="45">
        <f>COUNTIF(Aufgabenliste!$G$4:$G$203,Konfiguration!$B$13)</f>
        <v>4</v>
      </c>
      <c r="X15" s="44" t="str">
        <f>Konfiguration!$G$13</f>
        <v>E. Vogel</v>
      </c>
      <c r="Y15" s="45">
        <f>COUNTIF(Aufgabenliste!$E$4:$E$203,Konfiguration!$G$13)</f>
        <v>3</v>
      </c>
    </row>
    <row r="16" spans="1:28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X16" s="44" t="str">
        <f>Konfiguration!$G$14</f>
        <v>M. Lindner</v>
      </c>
      <c r="Y16" s="45">
        <f>COUNTIF(Aufgabenliste!$E$4:$E$203,Konfiguration!$G$14)</f>
        <v>4</v>
      </c>
    </row>
    <row r="17" spans="1:16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</sheetData>
  <mergeCells count="15">
    <mergeCell ref="B6:C6"/>
    <mergeCell ref="B7:C7"/>
    <mergeCell ref="B4:C4"/>
    <mergeCell ref="E4:F4"/>
    <mergeCell ref="H4:I4"/>
    <mergeCell ref="K4:L4"/>
    <mergeCell ref="N4:O4"/>
    <mergeCell ref="C1:M1"/>
    <mergeCell ref="N1:P1"/>
    <mergeCell ref="A2:P2"/>
    <mergeCell ref="B3:C3"/>
    <mergeCell ref="E3:F3"/>
    <mergeCell ref="H3:I3"/>
    <mergeCell ref="K3:L3"/>
    <mergeCell ref="N3:O3"/>
  </mergeCells>
  <pageMargins left="0.3" right="0.3" top="0.4" bottom="0.4" header="0.511811023622047" footer="0.511811023622047"/>
  <pageSetup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A6B7B"/>
    <pageSetUpPr fitToPage="1"/>
  </sheetPr>
  <dimension ref="A1:J22"/>
  <sheetViews>
    <sheetView showGridLines="0" zoomScaleNormal="100" workbookViewId="0"/>
  </sheetViews>
  <sheetFormatPr baseColWidth="10" defaultColWidth="8.7109375" defaultRowHeight="15" x14ac:dyDescent="0.25"/>
  <cols>
    <col min="1" max="1" width="2.140625" customWidth="1"/>
    <col min="2" max="2" width="20" customWidth="1"/>
    <col min="3" max="3" width="11" customWidth="1"/>
    <col min="4" max="4" width="3" customWidth="1"/>
    <col min="5" max="5" width="16" customWidth="1"/>
    <col min="6" max="6" width="3" customWidth="1"/>
    <col min="7" max="7" width="16" customWidth="1"/>
    <col min="8" max="8" width="3" customWidth="1"/>
    <col min="9" max="9" width="16" customWidth="1"/>
    <col min="10" max="10" width="2.140625" customWidth="1"/>
  </cols>
  <sheetData>
    <row r="1" spans="1:10" ht="43.5" customHeight="1" x14ac:dyDescent="0.25">
      <c r="A1" s="15"/>
      <c r="B1" s="16" t="s">
        <v>0</v>
      </c>
      <c r="C1" s="14" t="s">
        <v>129</v>
      </c>
      <c r="D1" s="14"/>
      <c r="E1" s="14"/>
      <c r="F1" s="14"/>
      <c r="G1" s="14"/>
      <c r="H1" s="13" t="s">
        <v>2</v>
      </c>
      <c r="I1" s="13"/>
      <c r="J1" s="13"/>
    </row>
    <row r="2" spans="1:10" ht="18" customHeight="1" x14ac:dyDescent="0.25">
      <c r="A2" s="12" t="s">
        <v>130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0" ht="15.75" x14ac:dyDescent="0.25">
      <c r="A5" s="17"/>
      <c r="B5" s="46" t="s">
        <v>131</v>
      </c>
      <c r="C5" s="77">
        <f ca="1">TODAY()</f>
        <v>46306</v>
      </c>
      <c r="D5" s="77"/>
      <c r="E5" s="17"/>
      <c r="F5" s="17"/>
      <c r="G5" s="17"/>
      <c r="H5" s="17"/>
      <c r="I5" s="17"/>
      <c r="J5" s="17"/>
    </row>
    <row r="6" spans="1:10" x14ac:dyDescent="0.25">
      <c r="A6" s="17"/>
      <c r="B6" s="78" t="s">
        <v>132</v>
      </c>
      <c r="C6" s="78"/>
      <c r="D6" s="78"/>
      <c r="E6" s="78"/>
      <c r="F6" s="78"/>
      <c r="G6" s="78"/>
      <c r="H6" s="78"/>
      <c r="I6" s="78"/>
      <c r="J6" s="17"/>
    </row>
    <row r="7" spans="1:1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0" x14ac:dyDescent="0.25">
      <c r="A8" s="17"/>
      <c r="B8" s="47" t="s">
        <v>133</v>
      </c>
      <c r="C8" s="48" t="s">
        <v>134</v>
      </c>
      <c r="D8" s="17"/>
      <c r="E8" s="47" t="s">
        <v>17</v>
      </c>
      <c r="F8" s="17"/>
      <c r="G8" s="47" t="s">
        <v>135</v>
      </c>
      <c r="H8" s="17"/>
      <c r="I8" s="47" t="s">
        <v>15</v>
      </c>
      <c r="J8" s="17"/>
    </row>
    <row r="9" spans="1:10" x14ac:dyDescent="0.25">
      <c r="A9" s="17"/>
      <c r="B9" s="49" t="s">
        <v>51</v>
      </c>
      <c r="C9" s="50" t="s">
        <v>136</v>
      </c>
      <c r="D9" s="17"/>
      <c r="E9" s="51" t="s">
        <v>38</v>
      </c>
      <c r="F9" s="17"/>
      <c r="G9" s="52" t="s">
        <v>30</v>
      </c>
      <c r="H9" s="17"/>
      <c r="I9" s="52" t="s">
        <v>29</v>
      </c>
      <c r="J9" s="17"/>
    </row>
    <row r="10" spans="1:10" x14ac:dyDescent="0.25">
      <c r="A10" s="17"/>
      <c r="B10" s="53" t="s">
        <v>32</v>
      </c>
      <c r="C10" s="54">
        <v>7</v>
      </c>
      <c r="D10" s="17"/>
      <c r="E10" s="55" t="s">
        <v>31</v>
      </c>
      <c r="F10" s="17"/>
      <c r="G10" s="52" t="s">
        <v>37</v>
      </c>
      <c r="H10" s="17"/>
      <c r="I10" s="52" t="s">
        <v>43</v>
      </c>
      <c r="J10" s="17"/>
    </row>
    <row r="11" spans="1:10" x14ac:dyDescent="0.25">
      <c r="A11" s="17"/>
      <c r="B11" s="56" t="s">
        <v>39</v>
      </c>
      <c r="C11" s="54">
        <v>5</v>
      </c>
      <c r="D11" s="17"/>
      <c r="E11" s="57" t="s">
        <v>45</v>
      </c>
      <c r="F11" s="17"/>
      <c r="G11" s="52" t="s">
        <v>44</v>
      </c>
      <c r="H11" s="17"/>
      <c r="I11" s="52" t="s">
        <v>55</v>
      </c>
      <c r="J11" s="17"/>
    </row>
    <row r="12" spans="1:10" x14ac:dyDescent="0.25">
      <c r="A12" s="17"/>
      <c r="B12" s="58" t="s">
        <v>62</v>
      </c>
      <c r="C12" s="54">
        <v>3</v>
      </c>
      <c r="D12" s="17"/>
      <c r="E12" s="59" t="s">
        <v>50</v>
      </c>
      <c r="F12" s="17"/>
      <c r="G12" s="52" t="s">
        <v>49</v>
      </c>
      <c r="H12" s="17"/>
      <c r="I12" s="52" t="s">
        <v>60</v>
      </c>
      <c r="J12" s="17"/>
    </row>
    <row r="13" spans="1:10" x14ac:dyDescent="0.25">
      <c r="A13" s="17"/>
      <c r="B13" s="60" t="s">
        <v>86</v>
      </c>
      <c r="C13" s="50" t="s">
        <v>136</v>
      </c>
      <c r="D13" s="17"/>
      <c r="E13" s="17"/>
      <c r="F13" s="17"/>
      <c r="G13" s="52" t="s">
        <v>56</v>
      </c>
      <c r="H13" s="17"/>
      <c r="I13" s="52" t="s">
        <v>36</v>
      </c>
      <c r="J13" s="17"/>
    </row>
    <row r="14" spans="1:10" x14ac:dyDescent="0.25">
      <c r="A14" s="17"/>
      <c r="B14" s="17"/>
      <c r="C14" s="17"/>
      <c r="D14" s="17"/>
      <c r="E14" s="17"/>
      <c r="F14" s="17"/>
      <c r="G14" s="52" t="s">
        <v>61</v>
      </c>
      <c r="H14" s="17"/>
      <c r="I14" s="52" t="s">
        <v>79</v>
      </c>
      <c r="J14" s="17"/>
    </row>
    <row r="15" spans="1:10" x14ac:dyDescent="0.25">
      <c r="A15" s="17"/>
      <c r="B15" s="17"/>
      <c r="C15" s="17"/>
      <c r="D15" s="17"/>
      <c r="E15" s="17"/>
      <c r="F15" s="17"/>
      <c r="G15" s="17"/>
      <c r="H15" s="17"/>
      <c r="I15" s="52" t="s">
        <v>72</v>
      </c>
      <c r="J15" s="17"/>
    </row>
    <row r="16" spans="1:10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0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pans="1:10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</row>
  </sheetData>
  <mergeCells count="5">
    <mergeCell ref="C1:G1"/>
    <mergeCell ref="H1:J1"/>
    <mergeCell ref="A2:J2"/>
    <mergeCell ref="C5:D5"/>
    <mergeCell ref="B6:I6"/>
  </mergeCells>
  <pageMargins left="0.3" right="0.3" top="0.4" bottom="0.4" header="0.511811023622047" footer="0.511811023622047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B5892F"/>
    <pageSetUpPr fitToPage="1"/>
  </sheetPr>
  <dimension ref="A1:D60"/>
  <sheetViews>
    <sheetView showGridLines="0" zoomScaleNormal="100" workbookViewId="0"/>
  </sheetViews>
  <sheetFormatPr baseColWidth="10" defaultColWidth="8.7109375" defaultRowHeight="15" x14ac:dyDescent="0.25"/>
  <cols>
    <col min="1" max="1" width="2.140625" customWidth="1"/>
    <col min="2" max="2" width="26" customWidth="1"/>
    <col min="3" max="3" width="60" customWidth="1"/>
    <col min="4" max="4" width="2.140625" customWidth="1"/>
  </cols>
  <sheetData>
    <row r="1" spans="1:4" ht="43.5" customHeight="1" x14ac:dyDescent="0.25">
      <c r="A1" s="15"/>
      <c r="B1" s="16" t="s">
        <v>0</v>
      </c>
      <c r="C1" s="14" t="s">
        <v>137</v>
      </c>
      <c r="D1" s="14"/>
    </row>
    <row r="2" spans="1:4" ht="18" customHeight="1" x14ac:dyDescent="0.25">
      <c r="A2" s="12" t="s">
        <v>138</v>
      </c>
      <c r="B2" s="12"/>
      <c r="C2" s="12"/>
      <c r="D2" s="12"/>
    </row>
    <row r="3" spans="1:4" x14ac:dyDescent="0.25">
      <c r="A3" s="17"/>
      <c r="B3" s="17"/>
      <c r="C3" s="17"/>
      <c r="D3" s="17"/>
    </row>
    <row r="4" spans="1:4" ht="24" customHeight="1" x14ac:dyDescent="0.25">
      <c r="A4" s="17"/>
      <c r="B4" s="79" t="s">
        <v>139</v>
      </c>
      <c r="C4" s="79"/>
      <c r="D4" s="17"/>
    </row>
    <row r="5" spans="1:4" ht="33.75" customHeight="1" x14ac:dyDescent="0.25">
      <c r="A5" s="17"/>
      <c r="B5" s="61" t="s">
        <v>140</v>
      </c>
      <c r="C5" s="62" t="s">
        <v>141</v>
      </c>
      <c r="D5" s="17"/>
    </row>
    <row r="6" spans="1:4" ht="33.75" customHeight="1" x14ac:dyDescent="0.25">
      <c r="A6" s="17"/>
      <c r="B6" s="61" t="s">
        <v>142</v>
      </c>
      <c r="C6" s="62" t="s">
        <v>143</v>
      </c>
      <c r="D6" s="17"/>
    </row>
    <row r="7" spans="1:4" ht="33.75" customHeight="1" x14ac:dyDescent="0.25">
      <c r="A7" s="17"/>
      <c r="B7" s="61" t="s">
        <v>144</v>
      </c>
      <c r="C7" s="62" t="s">
        <v>145</v>
      </c>
      <c r="D7" s="17"/>
    </row>
    <row r="8" spans="1:4" x14ac:dyDescent="0.25">
      <c r="A8" s="17"/>
      <c r="B8" s="17"/>
      <c r="C8" s="17"/>
      <c r="D8" s="17"/>
    </row>
    <row r="9" spans="1:4" ht="24" customHeight="1" x14ac:dyDescent="0.25">
      <c r="A9" s="17"/>
      <c r="B9" s="79" t="s">
        <v>146</v>
      </c>
      <c r="C9" s="79"/>
      <c r="D9" s="17"/>
    </row>
    <row r="10" spans="1:4" ht="33.75" customHeight="1" x14ac:dyDescent="0.25">
      <c r="A10" s="17"/>
      <c r="B10" s="61" t="s">
        <v>147</v>
      </c>
      <c r="C10" s="62" t="s">
        <v>148</v>
      </c>
      <c r="D10" s="17"/>
    </row>
    <row r="11" spans="1:4" ht="33.75" customHeight="1" x14ac:dyDescent="0.25">
      <c r="A11" s="17"/>
      <c r="B11" s="61" t="s">
        <v>9</v>
      </c>
      <c r="C11" s="62" t="s">
        <v>149</v>
      </c>
      <c r="D11" s="17"/>
    </row>
    <row r="12" spans="1:4" ht="33.75" customHeight="1" x14ac:dyDescent="0.25">
      <c r="A12" s="17"/>
      <c r="B12" s="61" t="s">
        <v>120</v>
      </c>
      <c r="C12" s="62" t="s">
        <v>150</v>
      </c>
      <c r="D12" s="17"/>
    </row>
    <row r="13" spans="1:4" ht="33.75" customHeight="1" x14ac:dyDescent="0.25">
      <c r="A13" s="17"/>
      <c r="B13" s="61" t="s">
        <v>129</v>
      </c>
      <c r="C13" s="62" t="s">
        <v>151</v>
      </c>
      <c r="D13" s="17"/>
    </row>
    <row r="14" spans="1:4" x14ac:dyDescent="0.25">
      <c r="A14" s="17"/>
      <c r="B14" s="17"/>
      <c r="C14" s="17"/>
      <c r="D14" s="17"/>
    </row>
    <row r="15" spans="1:4" ht="24" customHeight="1" x14ac:dyDescent="0.25">
      <c r="A15" s="17"/>
      <c r="B15" s="79" t="s">
        <v>152</v>
      </c>
      <c r="C15" s="79"/>
      <c r="D15" s="17"/>
    </row>
    <row r="16" spans="1:4" ht="33.75" customHeight="1" x14ac:dyDescent="0.25">
      <c r="A16" s="17"/>
      <c r="B16" s="61" t="s">
        <v>134</v>
      </c>
      <c r="C16" s="62" t="s">
        <v>153</v>
      </c>
      <c r="D16" s="17"/>
    </row>
    <row r="17" spans="1:4" ht="33.75" customHeight="1" x14ac:dyDescent="0.25">
      <c r="A17" s="17"/>
      <c r="B17" s="61" t="s">
        <v>17</v>
      </c>
      <c r="C17" s="62" t="s">
        <v>154</v>
      </c>
      <c r="D17" s="17"/>
    </row>
    <row r="18" spans="1:4" ht="33.75" customHeight="1" x14ac:dyDescent="0.25">
      <c r="A18" s="17"/>
      <c r="B18" s="61" t="s">
        <v>23</v>
      </c>
      <c r="C18" s="62" t="s">
        <v>155</v>
      </c>
      <c r="D18" s="17"/>
    </row>
    <row r="19" spans="1:4" ht="33.75" customHeight="1" x14ac:dyDescent="0.25">
      <c r="A19" s="17"/>
      <c r="B19" s="61" t="s">
        <v>21</v>
      </c>
      <c r="C19" s="62" t="s">
        <v>156</v>
      </c>
      <c r="D19" s="17"/>
    </row>
    <row r="20" spans="1:4" x14ac:dyDescent="0.25">
      <c r="A20" s="17"/>
      <c r="B20" s="17"/>
      <c r="C20" s="17"/>
      <c r="D20" s="17"/>
    </row>
    <row r="21" spans="1:4" x14ac:dyDescent="0.25">
      <c r="A21" s="17"/>
      <c r="B21" s="80" t="s">
        <v>157</v>
      </c>
      <c r="C21" s="80"/>
      <c r="D21" s="17"/>
    </row>
    <row r="22" spans="1:4" x14ac:dyDescent="0.25">
      <c r="A22" s="17"/>
      <c r="B22" s="17"/>
      <c r="C22" s="17"/>
      <c r="D22" s="17"/>
    </row>
    <row r="23" spans="1:4" x14ac:dyDescent="0.25">
      <c r="A23" s="17"/>
      <c r="B23" s="17"/>
      <c r="C23" s="17"/>
      <c r="D23" s="17"/>
    </row>
    <row r="24" spans="1:4" x14ac:dyDescent="0.25">
      <c r="A24" s="17"/>
      <c r="B24" s="17"/>
      <c r="C24" s="17"/>
      <c r="D24" s="17"/>
    </row>
    <row r="25" spans="1:4" x14ac:dyDescent="0.25">
      <c r="A25" s="17"/>
      <c r="B25" s="17"/>
      <c r="C25" s="17"/>
      <c r="D25" s="17"/>
    </row>
    <row r="26" spans="1:4" x14ac:dyDescent="0.25">
      <c r="A26" s="17"/>
      <c r="B26" s="17"/>
      <c r="C26" s="17"/>
      <c r="D26" s="17"/>
    </row>
    <row r="27" spans="1:4" x14ac:dyDescent="0.25">
      <c r="A27" s="17"/>
      <c r="B27" s="17"/>
      <c r="C27" s="17"/>
      <c r="D27" s="17"/>
    </row>
    <row r="28" spans="1:4" x14ac:dyDescent="0.25">
      <c r="A28" s="17"/>
      <c r="B28" s="17"/>
      <c r="C28" s="17"/>
      <c r="D28" s="17"/>
    </row>
    <row r="29" spans="1:4" x14ac:dyDescent="0.25">
      <c r="A29" s="17"/>
      <c r="B29" s="17"/>
      <c r="C29" s="17"/>
      <c r="D29" s="17"/>
    </row>
    <row r="30" spans="1:4" x14ac:dyDescent="0.25">
      <c r="A30" s="17"/>
      <c r="B30" s="17"/>
      <c r="C30" s="17"/>
      <c r="D30" s="17"/>
    </row>
    <row r="31" spans="1:4" x14ac:dyDescent="0.25">
      <c r="A31" s="17"/>
      <c r="B31" s="17"/>
      <c r="C31" s="17"/>
      <c r="D31" s="17"/>
    </row>
    <row r="32" spans="1:4" x14ac:dyDescent="0.25">
      <c r="A32" s="17"/>
      <c r="B32" s="17"/>
      <c r="C32" s="17"/>
      <c r="D32" s="17"/>
    </row>
    <row r="33" spans="1:4" x14ac:dyDescent="0.25">
      <c r="A33" s="17"/>
      <c r="B33" s="17"/>
      <c r="C33" s="17"/>
      <c r="D33" s="17"/>
    </row>
    <row r="34" spans="1:4" x14ac:dyDescent="0.25">
      <c r="A34" s="17"/>
      <c r="B34" s="17"/>
      <c r="C34" s="17"/>
      <c r="D34" s="17"/>
    </row>
    <row r="35" spans="1:4" x14ac:dyDescent="0.25">
      <c r="A35" s="17"/>
      <c r="B35" s="17"/>
      <c r="C35" s="17"/>
      <c r="D35" s="17"/>
    </row>
    <row r="36" spans="1:4" x14ac:dyDescent="0.25">
      <c r="A36" s="17"/>
      <c r="B36" s="17"/>
      <c r="C36" s="17"/>
      <c r="D36" s="17"/>
    </row>
    <row r="37" spans="1:4" x14ac:dyDescent="0.25">
      <c r="A37" s="17"/>
      <c r="B37" s="17"/>
      <c r="C37" s="17"/>
      <c r="D37" s="17"/>
    </row>
    <row r="38" spans="1:4" x14ac:dyDescent="0.25">
      <c r="A38" s="17"/>
      <c r="B38" s="17"/>
      <c r="C38" s="17"/>
      <c r="D38" s="17"/>
    </row>
    <row r="39" spans="1:4" x14ac:dyDescent="0.25">
      <c r="A39" s="17"/>
      <c r="B39" s="17"/>
      <c r="C39" s="17"/>
      <c r="D39" s="17"/>
    </row>
    <row r="40" spans="1:4" x14ac:dyDescent="0.25">
      <c r="A40" s="17"/>
      <c r="B40" s="17"/>
      <c r="C40" s="17"/>
      <c r="D40" s="17"/>
    </row>
    <row r="41" spans="1:4" x14ac:dyDescent="0.25">
      <c r="A41" s="17"/>
      <c r="B41" s="17"/>
      <c r="C41" s="17"/>
      <c r="D41" s="17"/>
    </row>
    <row r="42" spans="1:4" x14ac:dyDescent="0.25">
      <c r="A42" s="17"/>
      <c r="B42" s="17"/>
      <c r="C42" s="17"/>
      <c r="D42" s="17"/>
    </row>
    <row r="43" spans="1:4" x14ac:dyDescent="0.25">
      <c r="A43" s="17"/>
      <c r="B43" s="17"/>
      <c r="C43" s="17"/>
      <c r="D43" s="17"/>
    </row>
    <row r="44" spans="1:4" x14ac:dyDescent="0.25">
      <c r="A44" s="17"/>
      <c r="B44" s="17"/>
      <c r="C44" s="17"/>
      <c r="D44" s="17"/>
    </row>
    <row r="45" spans="1:4" x14ac:dyDescent="0.25">
      <c r="A45" s="17"/>
      <c r="B45" s="17"/>
      <c r="C45" s="17"/>
      <c r="D45" s="17"/>
    </row>
    <row r="46" spans="1:4" x14ac:dyDescent="0.25">
      <c r="A46" s="17"/>
      <c r="B46" s="17"/>
      <c r="C46" s="17"/>
      <c r="D46" s="17"/>
    </row>
    <row r="47" spans="1:4" x14ac:dyDescent="0.25">
      <c r="A47" s="17"/>
      <c r="B47" s="17"/>
      <c r="C47" s="17"/>
      <c r="D47" s="17"/>
    </row>
    <row r="48" spans="1:4" x14ac:dyDescent="0.25">
      <c r="A48" s="17"/>
      <c r="B48" s="17"/>
      <c r="C48" s="17"/>
      <c r="D48" s="17"/>
    </row>
    <row r="49" spans="1:4" x14ac:dyDescent="0.25">
      <c r="A49" s="17"/>
      <c r="B49" s="17"/>
      <c r="C49" s="17"/>
      <c r="D49" s="17"/>
    </row>
    <row r="50" spans="1:4" x14ac:dyDescent="0.25">
      <c r="A50" s="17"/>
      <c r="B50" s="17"/>
      <c r="C50" s="17"/>
      <c r="D50" s="17"/>
    </row>
    <row r="51" spans="1:4" x14ac:dyDescent="0.25">
      <c r="A51" s="17"/>
      <c r="B51" s="17"/>
      <c r="C51" s="17"/>
      <c r="D51" s="17"/>
    </row>
    <row r="52" spans="1:4" x14ac:dyDescent="0.25">
      <c r="A52" s="17"/>
      <c r="B52" s="17"/>
      <c r="C52" s="17"/>
      <c r="D52" s="17"/>
    </row>
    <row r="53" spans="1:4" x14ac:dyDescent="0.25">
      <c r="A53" s="17"/>
      <c r="B53" s="17"/>
      <c r="C53" s="17"/>
      <c r="D53" s="17"/>
    </row>
    <row r="54" spans="1:4" x14ac:dyDescent="0.25">
      <c r="A54" s="17"/>
      <c r="B54" s="17"/>
      <c r="C54" s="17"/>
      <c r="D54" s="17"/>
    </row>
    <row r="55" spans="1:4" x14ac:dyDescent="0.25">
      <c r="A55" s="17"/>
      <c r="B55" s="17"/>
      <c r="C55" s="17"/>
      <c r="D55" s="17"/>
    </row>
    <row r="56" spans="1:4" x14ac:dyDescent="0.25">
      <c r="A56" s="17"/>
      <c r="B56" s="17"/>
      <c r="C56" s="17"/>
      <c r="D56" s="17"/>
    </row>
    <row r="57" spans="1:4" x14ac:dyDescent="0.25">
      <c r="A57" s="17"/>
      <c r="B57" s="17"/>
      <c r="C57" s="17"/>
      <c r="D57" s="17"/>
    </row>
    <row r="58" spans="1:4" x14ac:dyDescent="0.25">
      <c r="A58" s="17"/>
      <c r="B58" s="17"/>
      <c r="C58" s="17"/>
      <c r="D58" s="17"/>
    </row>
    <row r="59" spans="1:4" x14ac:dyDescent="0.25">
      <c r="A59" s="17"/>
      <c r="B59" s="17"/>
      <c r="C59" s="17"/>
      <c r="D59" s="17"/>
    </row>
    <row r="60" spans="1:4" x14ac:dyDescent="0.25">
      <c r="A60" s="17"/>
      <c r="B60" s="17"/>
      <c r="C60" s="17"/>
      <c r="D60" s="17"/>
    </row>
  </sheetData>
  <mergeCells count="6">
    <mergeCell ref="B21:C21"/>
    <mergeCell ref="C1:D1"/>
    <mergeCell ref="A2:D2"/>
    <mergeCell ref="B4:C4"/>
    <mergeCell ref="B9:C9"/>
    <mergeCell ref="B15:C15"/>
  </mergeCells>
  <pageMargins left="0.3" right="0.3" top="0.4" bottom="0.4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Board</vt:lpstr>
      <vt:lpstr>Aufgabenliste</vt:lpstr>
      <vt:lpstr>Analyse</vt:lpstr>
      <vt:lpstr>Konfiguration</vt:lpstr>
      <vt:lpstr>Anleitung</vt:lpstr>
      <vt:lpstr>Analyse!Druckbereich</vt:lpstr>
      <vt:lpstr>Anleitung!Druckbereich</vt:lpstr>
      <vt:lpstr>Aufgabenliste!Druckbereich</vt:lpstr>
      <vt:lpstr>Board!Druckbereich</vt:lpstr>
      <vt:lpstr>Konfiguration!Druckbereich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2026-10-10T06:00:24Z</dcterms:created>
  <dcterms:modified xsi:type="dcterms:W3CDTF">2026-10-11T09:42:25Z</dcterms:modified>
  <dc:language>en-US</dc:language>
</cp:coreProperties>
</file>