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nban-Board" sheetId="1" state="visible" r:id="rId3"/>
    <sheet name="Aufgaben" sheetId="2" state="visible" r:id="rId4"/>
    <sheet name="Dashboard" sheetId="3" state="visible" r:id="rId5"/>
    <sheet name="Einstellungen" sheetId="4" state="visible" r:id="rId6"/>
  </sheets>
  <definedNames>
    <definedName function="false" hidden="false" localSheetId="2" name="_xlnm.Print_Area" vbProcedure="false">Dashboard!$A$1:$W$40</definedName>
    <definedName function="false" hidden="false" localSheetId="3" name="_xlnm.Print_Area" vbProcedure="false">Einstellungen!$A$1:$J$20</definedName>
    <definedName function="false" hidden="false" localSheetId="0" name="_xlnm.Print_Area" vbProcedure="false">'Kanban-Board'!$A$1:$K$39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<sst xmlns="http://schemas.openxmlformats.org/spreadsheetml/2006/main" count="223" uniqueCount="127">
  <si>
    <t xml:space="preserve">KANBAN-BOARD</t>
  </si>
  <si>
    <t xml:space="preserve">Visuelle Aufgabenübersicht – die Karten aktualisieren sich automatisch aus dem Blatt »Aufgaben«.  Status dort ändern → Karte wandert in die passende Spalte.</t>
  </si>
  <si>
    <t xml:space="preserve">AUFGABEN  ·  KANBAN-DATENBASIS</t>
  </si>
  <si>
    <t xml:space="preserve">Technische Hilfsspalten –
nicht löschen / ändern</t>
  </si>
  <si>
    <t xml:space="preserve">Tragen Sie hier jede Aufgabe ein. Felder mit Auswahlliste: Kategorie, Verantwortlich, Priorität, Status. Die Spalten »Tage bis fällig« und »Terminstatus« berechnen sich automatisch – nicht überschreiben.</t>
  </si>
  <si>
    <t xml:space="preserve">Nr.</t>
  </si>
  <si>
    <t xml:space="preserve">Aufgabe</t>
  </si>
  <si>
    <t xml:space="preserve">Beschreibung</t>
  </si>
  <si>
    <t xml:space="preserve">Kategorie</t>
  </si>
  <si>
    <t xml:space="preserve">Verantwortlich</t>
  </si>
  <si>
    <t xml:space="preserve">Priorität</t>
  </si>
  <si>
    <t xml:space="preserve">Status</t>
  </si>
  <si>
    <t xml:space="preserve">Startdatum</t>
  </si>
  <si>
    <t xml:space="preserve">Fälligkeitsdatum</t>
  </si>
  <si>
    <t xml:space="preserve">Fortschritt</t>
  </si>
  <si>
    <t xml:space="preserve">Tage bis fällig</t>
  </si>
  <si>
    <t xml:space="preserve">Terminstatus</t>
  </si>
  <si>
    <t xml:space="preserve">Rang</t>
  </si>
  <si>
    <t xml:space="preserve">Schlüssel</t>
  </si>
  <si>
    <t xml:space="preserve">AUF-001</t>
  </si>
  <si>
    <t xml:space="preserve">Onboarding-Unterlagen aktualisieren</t>
  </si>
  <si>
    <t xml:space="preserve">Checklisten und Willkommensmappe auf den neuesten Stand bringen</t>
  </si>
  <si>
    <t xml:space="preserve">Personal</t>
  </si>
  <si>
    <t xml:space="preserve">Lena H.</t>
  </si>
  <si>
    <t xml:space="preserve">Mittel</t>
  </si>
  <si>
    <t xml:space="preserve">Erledigt</t>
  </si>
  <si>
    <t xml:space="preserve">AUF-002</t>
  </si>
  <si>
    <t xml:space="preserve">Quartalsbericht Q1 vorbereiten</t>
  </si>
  <si>
    <t xml:space="preserve">Kennzahlen zusammentragen und Präsentation erstellen</t>
  </si>
  <si>
    <t xml:space="preserve">Finanzen</t>
  </si>
  <si>
    <t xml:space="preserve">Markus S.</t>
  </si>
  <si>
    <t xml:space="preserve">Hoch</t>
  </si>
  <si>
    <t xml:space="preserve">In Bearbeitung</t>
  </si>
  <si>
    <t xml:space="preserve">AUF-003</t>
  </si>
  <si>
    <t xml:space="preserve">Startseite überarbeiten</t>
  </si>
  <si>
    <t xml:space="preserve">Struktur und Texte der Website-Startseite optimieren</t>
  </si>
  <si>
    <t xml:space="preserve">Marketing</t>
  </si>
  <si>
    <t xml:space="preserve">Anna B.</t>
  </si>
  <si>
    <t xml:space="preserve">AUF-004</t>
  </si>
  <si>
    <t xml:space="preserve">Lieferantenverträge prüfen</t>
  </si>
  <si>
    <t xml:space="preserve">Laufende Verträge auf Konditionen und Fristen kontrollieren</t>
  </si>
  <si>
    <t xml:space="preserve">Verwaltung</t>
  </si>
  <si>
    <t xml:space="preserve">Stefan W.</t>
  </si>
  <si>
    <t xml:space="preserve">Niedrig</t>
  </si>
  <si>
    <t xml:space="preserve">Backlog</t>
  </si>
  <si>
    <t xml:space="preserve">AUF-005</t>
  </si>
  <si>
    <t xml:space="preserve">Newsletter versenden</t>
  </si>
  <si>
    <t xml:space="preserve">Monatsausgabe redaktionell finalisieren und verschicken</t>
  </si>
  <si>
    <t xml:space="preserve">Zu erledigen</t>
  </si>
  <si>
    <t xml:space="preserve">AUF-006</t>
  </si>
  <si>
    <t xml:space="preserve">Kundenfeedback auswerten</t>
  </si>
  <si>
    <t xml:space="preserve">Rückmeldungen der letzten Umfrage kategorisieren</t>
  </si>
  <si>
    <t xml:space="preserve">Vertrieb</t>
  </si>
  <si>
    <t xml:space="preserve">Julia K.</t>
  </si>
  <si>
    <t xml:space="preserve">In Prüfung</t>
  </si>
  <si>
    <t xml:space="preserve">AUF-007</t>
  </si>
  <si>
    <t xml:space="preserve">Schulungskonzept erstellen</t>
  </si>
  <si>
    <t xml:space="preserve">Modulplan für interne Weiterbildung ausarbeiten</t>
  </si>
  <si>
    <t xml:space="preserve">AUF-008</t>
  </si>
  <si>
    <t xml:space="preserve">Budgetplanung vorbereiten</t>
  </si>
  <si>
    <t xml:space="preserve">Entwurf der Jahresplanung abstimmen und einreichen</t>
  </si>
  <si>
    <t xml:space="preserve">Kritisch</t>
  </si>
  <si>
    <t xml:space="preserve">AUF-009</t>
  </si>
  <si>
    <t xml:space="preserve">CRM-Daten bereinigen</t>
  </si>
  <si>
    <t xml:space="preserve">Dubletten entfernen und Datensätze vereinheitlichen</t>
  </si>
  <si>
    <t xml:space="preserve">Thomas F.</t>
  </si>
  <si>
    <t xml:space="preserve">AUF-010</t>
  </si>
  <si>
    <t xml:space="preserve">Social-Media-Kalender planen</t>
  </si>
  <si>
    <t xml:space="preserve">Beiträge für die kommenden Wochen vorplanen</t>
  </si>
  <si>
    <t xml:space="preserve">AUF-011</t>
  </si>
  <si>
    <t xml:space="preserve">Mitarbeitergespräche terminieren</t>
  </si>
  <si>
    <t xml:space="preserve">Termine koordinieren und Einladungen versenden</t>
  </si>
  <si>
    <t xml:space="preserve">AUF-012</t>
  </si>
  <si>
    <t xml:space="preserve">Richtlinie überarbeiten</t>
  </si>
  <si>
    <t xml:space="preserve">Internes Regelwerk auf Aktualität prüfen und anpassen</t>
  </si>
  <si>
    <t xml:space="preserve">AUF-013</t>
  </si>
  <si>
    <t xml:space="preserve">Angebotsvorlage standardisieren</t>
  </si>
  <si>
    <t xml:space="preserve">Einheitliche Vorlage für Angebote erstellen</t>
  </si>
  <si>
    <t xml:space="preserve">AUF-014</t>
  </si>
  <si>
    <t xml:space="preserve">Abrechnung digitalisieren</t>
  </si>
  <si>
    <t xml:space="preserve">Prozess der Reisekostenabrechnung automatisieren</t>
  </si>
  <si>
    <t xml:space="preserve">AUF-015</t>
  </si>
  <si>
    <t xml:space="preserve">Produktkatalog aktualisieren</t>
  </si>
  <si>
    <t xml:space="preserve">Daten und Bilder im Katalog überarbeiten</t>
  </si>
  <si>
    <t xml:space="preserve">AUF-016</t>
  </si>
  <si>
    <t xml:space="preserve">Bewerbungsprozess optimieren</t>
  </si>
  <si>
    <t xml:space="preserve">Ablauf vom Eingang bis zur Zusage verschlanken</t>
  </si>
  <si>
    <t xml:space="preserve">AUF-017</t>
  </si>
  <si>
    <t xml:space="preserve">Jahresinventur vorbereiten</t>
  </si>
  <si>
    <t xml:space="preserve">Zählliste erstellen und Verantwortliche festlegen</t>
  </si>
  <si>
    <t xml:space="preserve">AUF-018</t>
  </si>
  <si>
    <t xml:space="preserve">Kundenumfrage konzipieren</t>
  </si>
  <si>
    <t xml:space="preserve">Fragebogen entwerfen und Zielgruppe definieren</t>
  </si>
  <si>
    <t xml:space="preserve">AUF-019</t>
  </si>
  <si>
    <t xml:space="preserve">Protokolle ablegen</t>
  </si>
  <si>
    <t xml:space="preserve">Besprechungsprotokolle strukturiert archivieren</t>
  </si>
  <si>
    <t xml:space="preserve">AUF-020</t>
  </si>
  <si>
    <t xml:space="preserve">Kampagne auswerten</t>
  </si>
  <si>
    <t xml:space="preserve">Ergebnisse der letzten Aktion analysieren und berichten</t>
  </si>
  <si>
    <t xml:space="preserve">AUF-021</t>
  </si>
  <si>
    <t xml:space="preserve">Lizenzen erneuern</t>
  </si>
  <si>
    <t xml:space="preserve">Auslaufende Software-Lizenzen rechtzeitig verlängern</t>
  </si>
  <si>
    <t xml:space="preserve">IT</t>
  </si>
  <si>
    <t xml:space="preserve">AUF-022</t>
  </si>
  <si>
    <t xml:space="preserve">Weiterbildungsbudget freigeben</t>
  </si>
  <si>
    <t xml:space="preserve">Anträge prüfen und Mittel zuweisen</t>
  </si>
  <si>
    <t xml:space="preserve">DASHBOARD  ·  AUSWERTUNG</t>
  </si>
  <si>
    <t xml:space="preserve">Alle Kennzahlen aktualisieren sich automatisch aus dem Blatt »Aufgaben«.</t>
  </si>
  <si>
    <t xml:space="preserve">AUFGABEN GESAMT</t>
  </si>
  <si>
    <t xml:space="preserve">IN BEARBEITUNG</t>
  </si>
  <si>
    <t xml:space="preserve">ERLEDIGT</t>
  </si>
  <si>
    <t xml:space="preserve">ÜBERFÄLLIG</t>
  </si>
  <si>
    <t xml:space="preserve">ERLEDIGUNGSQUOTE</t>
  </si>
  <si>
    <t xml:space="preserve">Ø FORTSCHRITT</t>
  </si>
  <si>
    <t xml:space="preserve">Aufgaben nach Status</t>
  </si>
  <si>
    <t xml:space="preserve">Aufgaben nach Priorität</t>
  </si>
  <si>
    <t xml:space="preserve">Aufgaben nach Verantwortlich</t>
  </si>
  <si>
    <t xml:space="preserve">Anzahl</t>
  </si>
  <si>
    <t xml:space="preserve">EINSTELLUNGEN &amp; STAMMDATEN</t>
  </si>
  <si>
    <t xml:space="preserve">Zentrale Quelle für Auswahllisten, Workflow-Phasen und WIP-Limits. Änderungen hier wirken auf alle Blätter.</t>
  </si>
  <si>
    <t xml:space="preserve">Stichtag (heute):</t>
  </si>
  <si>
    <t xml:space="preserve">Referenzdatum für »Tage bis fällig« und »Terminstatus«. Standard: heutiges Datum (=HEUTE).</t>
  </si>
  <si>
    <t xml:space="preserve">Workflow-Phase</t>
  </si>
  <si>
    <t xml:space="preserve">WIP-Limit</t>
  </si>
  <si>
    <t xml:space="preserve">Verantwortliche</t>
  </si>
  <si>
    <t xml:space="preserve">—</t>
  </si>
  <si>
    <t xml:space="preserve">Entwicklung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</si>
</sst>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0\ %"/>
    <numFmt numFmtId="167" formatCode="0;\-0;;"/>
    <numFmt numFmtId="168" formatCode="General"/>
    <numFmt numFmtId="169" formatCode="0"/>
  </numFmts>
  <fonts count="4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sz val="9"/>
      <color rgb="FF6B7682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48515C"/>
      <name val="Calibri"/>
      <family val="0"/>
      <charset val="1"/>
    </font>
    <font>
      <b val="true"/>
      <sz val="9"/>
      <color rgb="FF2F557A"/>
      <name val="Calibri"/>
      <family val="0"/>
      <charset val="1"/>
    </font>
    <font>
      <b val="true"/>
      <sz val="9"/>
      <color rgb="FF8A5A08"/>
      <name val="Calibri"/>
      <family val="0"/>
      <charset val="1"/>
    </font>
    <font>
      <b val="true"/>
      <sz val="9"/>
      <color rgb="FF4E3D7A"/>
      <name val="Calibri"/>
      <family val="0"/>
      <charset val="1"/>
    </font>
    <font>
      <b val="true"/>
      <sz val="9"/>
      <color rgb="FF1F6E52"/>
      <name val="Calibri"/>
      <family val="0"/>
      <charset val="1"/>
    </font>
    <font>
      <b val="true"/>
      <sz val="10.5"/>
      <color rgb="FF1E2A38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8"/>
      <color rgb="FF6B7682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6B7682"/>
      <name val="Calibri"/>
      <family val="0"/>
      <charset val="1"/>
    </font>
    <font>
      <b val="true"/>
      <sz val="10"/>
      <color rgb="FF2B3A4C"/>
      <name val="Calibri"/>
      <family val="0"/>
      <charset val="1"/>
    </font>
    <font>
      <sz val="10"/>
      <color rgb="FF1E2A38"/>
      <name val="Calibri"/>
      <family val="0"/>
      <charset val="1"/>
    </font>
    <font>
      <b val="true"/>
      <sz val="10"/>
      <color rgb="FF1E2A3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22"/>
      <color rgb="FF2B3A4C"/>
      <name val="Calibri"/>
      <family val="0"/>
      <charset val="1"/>
    </font>
    <font>
      <b val="true"/>
      <sz val="22"/>
      <color rgb="FFC77F0A"/>
      <name val="Calibri"/>
      <family val="0"/>
      <charset val="1"/>
    </font>
    <font>
      <b val="true"/>
      <sz val="22"/>
      <color rgb="FF2E8B6F"/>
      <name val="Calibri"/>
      <family val="0"/>
      <charset val="1"/>
    </font>
    <font>
      <b val="true"/>
      <sz val="22"/>
      <color rgb="FFC0392B"/>
      <name val="Calibri"/>
      <family val="0"/>
      <charset val="1"/>
    </font>
    <font>
      <b val="true"/>
      <sz val="22"/>
      <color rgb="FF3E6D9C"/>
      <name val="Calibri"/>
      <family val="0"/>
      <charset val="1"/>
    </font>
    <font>
      <b val="true"/>
      <sz val="22"/>
      <color rgb="FF6E55A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1E2A38"/>
      <name val="Calibri"/>
      <family val="0"/>
      <charset val="1"/>
    </font>
    <font>
      <b val="true"/>
      <sz val="11"/>
      <color rgb="FFC77F0A"/>
      <name val="Calibri"/>
      <family val="0"/>
      <charset val="1"/>
    </font>
    <font>
      <b val="true"/>
      <sz val="11"/>
      <color rgb="FF48515C"/>
      <name val="Calibri"/>
      <family val="0"/>
      <charset val="1"/>
    </font>
    <font>
      <sz val="11"/>
      <color rgb="FF6B7682"/>
      <name val="Calibri"/>
      <family val="0"/>
      <charset val="1"/>
    </font>
    <font>
      <b val="true"/>
      <sz val="11"/>
      <color rgb="FF9C2B22"/>
      <name val="Calibri"/>
      <family val="0"/>
      <charset val="1"/>
    </font>
    <font>
      <sz val="11"/>
      <color rgb="FF1E2A38"/>
      <name val="Calibri"/>
      <family val="0"/>
      <charset val="1"/>
    </font>
    <font>
      <b val="true"/>
      <sz val="11"/>
      <color rgb="FF2F557A"/>
      <name val="Calibri"/>
      <family val="0"/>
      <charset val="1"/>
    </font>
    <font>
      <b val="true"/>
      <sz val="11"/>
      <color rgb="FF9A5A12"/>
      <name val="Calibri"/>
      <family val="0"/>
      <charset val="1"/>
    </font>
    <font>
      <b val="true"/>
      <sz val="11"/>
      <color rgb="FF8A5A08"/>
      <name val="Calibri"/>
      <family val="0"/>
      <charset val="1"/>
    </font>
    <font>
      <b val="true"/>
      <sz val="11"/>
      <color rgb="FF8A6D0B"/>
      <name val="Calibri"/>
      <family val="0"/>
      <charset val="1"/>
    </font>
    <font>
      <b val="true"/>
      <sz val="11"/>
      <color rgb="FF4E3D7A"/>
      <name val="Calibri"/>
      <family val="0"/>
      <charset val="1"/>
    </font>
    <font>
      <b val="true"/>
      <sz val="11"/>
      <color rgb="FF1F6E52"/>
      <name val="Calibri"/>
      <family val="0"/>
      <charset val="1"/>
    </font>
  </fonts>
  <fills count="24">
    <fill>
      <patternFill patternType="none"/>
    </fill>
    <fill>
      <patternFill patternType="gray125"/>
    </fill>
    <fill>
      <patternFill patternType="solid">
        <fgColor rgb="FF1E2A38"/>
        <bgColor rgb="FF2B3A4C"/>
      </patternFill>
    </fill>
    <fill>
      <patternFill patternType="solid">
        <fgColor rgb="FFF4F6F8"/>
        <bgColor rgb="FFF5F6F8"/>
      </patternFill>
    </fill>
    <fill>
      <patternFill patternType="solid">
        <fgColor rgb="FF5B6775"/>
        <bgColor rgb="FF6B7682"/>
      </patternFill>
    </fill>
    <fill>
      <patternFill patternType="solid">
        <fgColor rgb="FF3E6D9C"/>
        <bgColor rgb="FF3E7CB1"/>
      </patternFill>
    </fill>
    <fill>
      <patternFill patternType="solid">
        <fgColor rgb="FFC77F0A"/>
        <bgColor rgb="FFB8860B"/>
      </patternFill>
    </fill>
    <fill>
      <patternFill patternType="solid">
        <fgColor rgb="FF6E55A8"/>
        <bgColor rgb="FF5B6775"/>
      </patternFill>
    </fill>
    <fill>
      <patternFill patternType="solid">
        <fgColor rgb="FF2E8B6F"/>
        <bgColor rgb="FF1F6E52"/>
      </patternFill>
    </fill>
    <fill>
      <patternFill patternType="solid">
        <fgColor rgb="FFE8EAEE"/>
        <bgColor rgb="FFE7EAEE"/>
      </patternFill>
    </fill>
    <fill>
      <patternFill patternType="solid">
        <fgColor rgb="FFE1EAF3"/>
        <bgColor rgb="FFE7EAEE"/>
      </patternFill>
    </fill>
    <fill>
      <patternFill patternType="solid">
        <fgColor rgb="FFFAEBD2"/>
        <bgColor rgb="FFFCEFD6"/>
      </patternFill>
    </fill>
    <fill>
      <patternFill patternType="solid">
        <fgColor rgb="FFE8E2F3"/>
        <bgColor rgb="FFE3E6EA"/>
      </patternFill>
    </fill>
    <fill>
      <patternFill patternType="solid">
        <fgColor rgb="FFDCEFE6"/>
        <bgColor rgb="FFD9EBE0"/>
      </patternFill>
    </fill>
    <fill>
      <patternFill patternType="solid">
        <fgColor rgb="FFEDEFF2"/>
        <bgColor rgb="FFE8EAEE"/>
      </patternFill>
    </fill>
    <fill>
      <patternFill patternType="solid">
        <fgColor rgb="FF33465C"/>
        <bgColor rgb="FF2B3A4C"/>
      </patternFill>
    </fill>
    <fill>
      <patternFill patternType="solid">
        <fgColor rgb="FFF5F6F8"/>
        <bgColor rgb="FFF4F6F8"/>
      </patternFill>
    </fill>
    <fill>
      <patternFill patternType="solid">
        <fgColor rgb="FF2B3A4C"/>
        <bgColor rgb="FF33465C"/>
      </patternFill>
    </fill>
    <fill>
      <patternFill patternType="solid">
        <fgColor rgb="FFFFFFFF"/>
        <bgColor rgb="FFF9F9F9"/>
      </patternFill>
    </fill>
    <fill>
      <patternFill patternType="solid">
        <fgColor rgb="FFC0392B"/>
        <bgColor rgb="FF9C2B22"/>
      </patternFill>
    </fill>
    <fill>
      <patternFill patternType="solid">
        <fgColor rgb="FFF4CCC9"/>
        <bgColor rgb="FFF8D7D5"/>
      </patternFill>
    </fill>
    <fill>
      <patternFill patternType="solid">
        <fgColor rgb="FFFBE0C8"/>
        <bgColor rgb="FFF8D7D5"/>
      </patternFill>
    </fill>
    <fill>
      <patternFill patternType="solid">
        <fgColor rgb="FFFBF2CC"/>
        <bgColor rgb="FFFCEFD6"/>
      </patternFill>
    </fill>
    <fill>
      <patternFill patternType="solid">
        <fgColor rgb="FFD9EBE0"/>
        <bgColor rgb="FFDCEFE6"/>
      </patternFill>
    </fill>
  </fills>
  <borders count="21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5B6775"/>
      </bottom>
      <diagonal/>
    </border>
    <border diagonalUp="false" diagonalDown="false">
      <left/>
      <right/>
      <top/>
      <bottom style="thin">
        <color rgb="FF3E6D9C"/>
      </bottom>
      <diagonal/>
    </border>
    <border diagonalUp="false" diagonalDown="false">
      <left/>
      <right/>
      <top/>
      <bottom style="thin">
        <color rgb="FFC77F0A"/>
      </bottom>
      <diagonal/>
    </border>
    <border diagonalUp="false" diagonalDown="false">
      <left/>
      <right/>
      <top/>
      <bottom style="thin">
        <color rgb="FF6E55A8"/>
      </bottom>
      <diagonal/>
    </border>
    <border diagonalUp="false" diagonalDown="false">
      <left/>
      <right/>
      <top/>
      <bottom style="thin">
        <color rgb="FF2E8B6F"/>
      </bottom>
      <diagonal/>
    </border>
    <border diagonalUp="false" diagonalDown="false">
      <left style="thin">
        <color rgb="FFAEB8C2"/>
      </left>
      <right style="thin">
        <color rgb="FFAEB8C2"/>
      </right>
      <top style="thin">
        <color rgb="FFAEB8C2"/>
      </top>
      <bottom style="thin">
        <color rgb="FFAEB8C2"/>
      </bottom>
      <diagonal/>
    </border>
    <border diagonalUp="false" diagonalDown="false">
      <left style="thin">
        <color rgb="FFC8D0D8"/>
      </left>
      <right style="thin">
        <color rgb="FFC8D0D8"/>
      </right>
      <top style="thin">
        <color rgb="FFC8D0D8"/>
      </top>
      <bottom style="thin">
        <color rgb="FFC8D0D8"/>
      </bottom>
      <diagonal/>
    </border>
    <border diagonalUp="false" diagonalDown="false">
      <left style="thin">
        <color rgb="FFE3E6EA"/>
      </left>
      <right style="thin">
        <color rgb="FFE3E6EA"/>
      </right>
      <top style="thin">
        <color rgb="FFE3E6EA"/>
      </top>
      <bottom style="thin">
        <color rgb="FFE3E6EA"/>
      </bottom>
      <diagonal/>
    </border>
    <border diagonalUp="false" diagonalDown="false">
      <left style="medium">
        <color rgb="FF2B3A4C"/>
      </left>
      <right style="thin">
        <color rgb="FFC8D0D8"/>
      </right>
      <top style="thin">
        <color rgb="FFC8D0D8"/>
      </top>
      <bottom/>
      <diagonal/>
    </border>
    <border diagonalUp="false" diagonalDown="false">
      <left style="medium">
        <color rgb="FFC77F0A"/>
      </left>
      <right style="thin">
        <color rgb="FFC8D0D8"/>
      </right>
      <top style="thin">
        <color rgb="FFC8D0D8"/>
      </top>
      <bottom/>
      <diagonal/>
    </border>
    <border diagonalUp="false" diagonalDown="false">
      <left style="medium">
        <color rgb="FF2E8B6F"/>
      </left>
      <right style="thin">
        <color rgb="FFC8D0D8"/>
      </right>
      <top style="thin">
        <color rgb="FFC8D0D8"/>
      </top>
      <bottom/>
      <diagonal/>
    </border>
    <border diagonalUp="false" diagonalDown="false">
      <left style="medium">
        <color rgb="FF2B3A4C"/>
      </left>
      <right style="thin">
        <color rgb="FFC8D0D8"/>
      </right>
      <top/>
      <bottom style="thin">
        <color rgb="FFC8D0D8"/>
      </bottom>
      <diagonal/>
    </border>
    <border diagonalUp="false" diagonalDown="false">
      <left style="medium">
        <color rgb="FFC77F0A"/>
      </left>
      <right style="thin">
        <color rgb="FFC8D0D8"/>
      </right>
      <top/>
      <bottom style="thin">
        <color rgb="FFC8D0D8"/>
      </bottom>
      <diagonal/>
    </border>
    <border diagonalUp="false" diagonalDown="false">
      <left style="medium">
        <color rgb="FF2E8B6F"/>
      </left>
      <right style="thin">
        <color rgb="FFC8D0D8"/>
      </right>
      <top/>
      <bottom style="thin">
        <color rgb="FFC8D0D8"/>
      </bottom>
      <diagonal/>
    </border>
    <border diagonalUp="false" diagonalDown="false">
      <left style="medium">
        <color rgb="FFC0392B"/>
      </left>
      <right style="thin">
        <color rgb="FFC8D0D8"/>
      </right>
      <top style="thin">
        <color rgb="FFC8D0D8"/>
      </top>
      <bottom/>
      <diagonal/>
    </border>
    <border diagonalUp="false" diagonalDown="false">
      <left style="medium">
        <color rgb="FF3E6D9C"/>
      </left>
      <right style="thin">
        <color rgb="FFC8D0D8"/>
      </right>
      <top style="thin">
        <color rgb="FFC8D0D8"/>
      </top>
      <bottom/>
      <diagonal/>
    </border>
    <border diagonalUp="false" diagonalDown="false">
      <left style="medium">
        <color rgb="FF6E55A8"/>
      </left>
      <right style="thin">
        <color rgb="FFC8D0D8"/>
      </right>
      <top style="thin">
        <color rgb="FFC8D0D8"/>
      </top>
      <bottom/>
      <diagonal/>
    </border>
    <border diagonalUp="false" diagonalDown="false">
      <left style="medium">
        <color rgb="FFC0392B"/>
      </left>
      <right style="thin">
        <color rgb="FFC8D0D8"/>
      </right>
      <top/>
      <bottom style="thin">
        <color rgb="FFC8D0D8"/>
      </bottom>
      <diagonal/>
    </border>
    <border diagonalUp="false" diagonalDown="false">
      <left style="medium">
        <color rgb="FF3E6D9C"/>
      </left>
      <right style="thin">
        <color rgb="FFC8D0D8"/>
      </right>
      <top/>
      <bottom style="thin">
        <color rgb="FFC8D0D8"/>
      </bottom>
      <diagonal/>
    </border>
    <border diagonalUp="false" diagonalDown="false">
      <left style="medium">
        <color rgb="FF6E55A8"/>
      </left>
      <right style="thin">
        <color rgb="FFC8D0D8"/>
      </right>
      <top/>
      <bottom style="thin">
        <color rgb="FFC8D0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8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9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1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11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0" fillId="1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1" fillId="1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1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1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17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8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1" fillId="18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2" fillId="18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3" fillId="18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9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5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7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4" fillId="18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18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8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1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7" fillId="1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2" fillId="9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2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18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1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1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21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11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2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0" fillId="1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23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13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4">
    <dxf>
      <font>
        <name val="Calibri"/>
        <charset val="1"/>
        <family val="0"/>
        <b val="1"/>
        <color rgb="FF9C2B22"/>
        <sz val="9"/>
      </font>
      <fill>
        <patternFill>
          <bgColor rgb="FFF8D7D5"/>
        </patternFill>
      </fill>
    </dxf>
    <dxf>
      <fill>
        <patternFill>
          <bgColor rgb="FFFFFFFF"/>
        </patternFill>
      </fill>
      <border diagonalUp="false" diagonalDown="false">
        <left style="thin">
          <color rgb="FFC8D0D8"/>
        </left>
        <right style="thin">
          <color rgb="FFC8D0D8"/>
        </right>
        <top style="thin">
          <color rgb="FFC8D0D8"/>
        </top>
        <bottom style="thin">
          <color rgb="FFC8D0D8"/>
        </bottom>
        <diagonal/>
      </border>
    </dxf>
    <dxf>
      <font>
        <name val="Calibri"/>
        <charset val="1"/>
        <family val="0"/>
        <b val="1"/>
        <color rgb="FF1E2A38"/>
        <sz val="10"/>
      </font>
      <fill>
        <patternFill>
          <bgColor rgb="FFE8EAEE"/>
        </patternFill>
      </fill>
      <border diagonalUp="false" diagonalDown="false">
        <left style="medium">
          <color rgb="FF5B6775"/>
        </left>
        <right style="thin">
          <color rgb="FFC8D0D8"/>
        </right>
        <top style="thin">
          <color rgb="FFC8D0D8"/>
        </top>
        <bottom style="hair">
          <color rgb="FF5B6775"/>
        </bottom>
        <diagonal/>
      </border>
    </dxf>
    <dxf>
      <font>
        <name val="Calibri"/>
        <charset val="1"/>
        <family val="0"/>
        <b val="1"/>
        <color rgb="FFC0392B"/>
        <sz val="9"/>
      </font>
    </dxf>
    <dxf>
      <font>
        <name val="Calibri"/>
        <charset val="1"/>
        <family val="0"/>
        <b val="1"/>
        <color rgb="FF9A5A12"/>
        <sz val="9"/>
      </font>
    </dxf>
    <dxf>
      <font>
        <name val="Calibri"/>
        <charset val="1"/>
        <family val="0"/>
        <b val="1"/>
        <color rgb="FF8A6D0B"/>
        <sz val="9"/>
      </font>
    </dxf>
    <dxf>
      <font>
        <name val="Calibri"/>
        <charset val="1"/>
        <family val="0"/>
        <b val="1"/>
        <color rgb="FF1F6E52"/>
        <sz val="9"/>
      </font>
    </dxf>
    <dxf>
      <font>
        <name val="Calibri"/>
        <charset val="1"/>
        <family val="0"/>
        <b val="1"/>
        <color rgb="FF1E2A38"/>
        <sz val="10"/>
      </font>
      <fill>
        <patternFill>
          <bgColor rgb="FFE1EAF3"/>
        </patternFill>
      </fill>
      <border diagonalUp="false" diagonalDown="false">
        <left style="medium">
          <color rgb="FF3E6D9C"/>
        </left>
        <right style="thin">
          <color rgb="FFC8D0D8"/>
        </right>
        <top style="thin">
          <color rgb="FFC8D0D8"/>
        </top>
        <bottom style="hair">
          <color rgb="FF3E6D9C"/>
        </bottom>
        <diagonal/>
      </border>
    </dxf>
    <dxf>
      <font>
        <name val="Calibri"/>
        <charset val="1"/>
        <family val="0"/>
        <b val="1"/>
        <color rgb="FF1E2A38"/>
        <sz val="10"/>
      </font>
      <fill>
        <patternFill>
          <bgColor rgb="FFFAEBD2"/>
        </patternFill>
      </fill>
      <border diagonalUp="false" diagonalDown="false">
        <left style="medium">
          <color rgb="FFC77F0A"/>
        </left>
        <right style="thin">
          <color rgb="FFC8D0D8"/>
        </right>
        <top style="thin">
          <color rgb="FFC8D0D8"/>
        </top>
        <bottom style="hair">
          <color rgb="FFC77F0A"/>
        </bottom>
        <diagonal/>
      </border>
    </dxf>
    <dxf>
      <font>
        <name val="Calibri"/>
        <charset val="1"/>
        <family val="0"/>
        <b val="1"/>
        <color rgb="FF1E2A38"/>
        <sz val="10"/>
      </font>
      <fill>
        <patternFill>
          <bgColor rgb="FFE8E2F3"/>
        </patternFill>
      </fill>
      <border diagonalUp="false" diagonalDown="false">
        <left style="medium">
          <color rgb="FF6E55A8"/>
        </left>
        <right style="thin">
          <color rgb="FFC8D0D8"/>
        </right>
        <top style="thin">
          <color rgb="FFC8D0D8"/>
        </top>
        <bottom style="hair">
          <color rgb="FF6E55A8"/>
        </bottom>
        <diagonal/>
      </border>
    </dxf>
    <dxf>
      <font>
        <name val="Calibri"/>
        <charset val="1"/>
        <family val="0"/>
        <b val="1"/>
        <color rgb="FF1E2A38"/>
        <sz val="10"/>
      </font>
      <fill>
        <patternFill>
          <bgColor rgb="FFDCEFE6"/>
        </patternFill>
      </fill>
      <border diagonalUp="false" diagonalDown="false">
        <left style="medium">
          <color rgb="FF2E8B6F"/>
        </left>
        <right style="thin">
          <color rgb="FFC8D0D8"/>
        </right>
        <top style="thin">
          <color rgb="FFC8D0D8"/>
        </top>
        <bottom style="hair">
          <color rgb="FF2E8B6F"/>
        </bottom>
        <diagonal/>
      </border>
    </dxf>
    <dxf>
      <font>
        <name val="Calibri"/>
        <charset val="1"/>
        <family val="0"/>
        <b val="1"/>
        <color rgb="FFFFFFFF"/>
        <sz val="10"/>
      </font>
      <fill>
        <patternFill>
          <bgColor rgb="FFC0392B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D9731A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B8860B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2E8B6F"/>
        </patternFill>
      </fill>
    </dxf>
    <dxf>
      <font>
        <name val="Calibri"/>
        <charset val="1"/>
        <family val="0"/>
        <b val="1"/>
        <color rgb="FF48515C"/>
        <sz val="10"/>
      </font>
      <fill>
        <patternFill>
          <bgColor rgb="FFE8EAEE"/>
        </patternFill>
      </fill>
    </dxf>
    <dxf>
      <font>
        <name val="Calibri"/>
        <charset val="1"/>
        <family val="0"/>
        <b val="1"/>
        <color rgb="FF2F557A"/>
        <sz val="10"/>
      </font>
      <fill>
        <patternFill>
          <bgColor rgb="FFE1EAF3"/>
        </patternFill>
      </fill>
    </dxf>
    <dxf>
      <font>
        <name val="Calibri"/>
        <charset val="1"/>
        <family val="0"/>
        <b val="1"/>
        <color rgb="FF8A5A08"/>
        <sz val="10"/>
      </font>
      <fill>
        <patternFill>
          <bgColor rgb="FFFAEBD2"/>
        </patternFill>
      </fill>
    </dxf>
    <dxf>
      <font>
        <name val="Calibri"/>
        <charset val="1"/>
        <family val="0"/>
        <b val="1"/>
        <color rgb="FF4E3D7A"/>
        <sz val="10"/>
      </font>
      <fill>
        <patternFill>
          <bgColor rgb="FFE8E2F3"/>
        </patternFill>
      </fill>
    </dxf>
    <dxf>
      <font>
        <name val="Calibri"/>
        <charset val="1"/>
        <family val="0"/>
        <b val="1"/>
        <color rgb="FF1F6E52"/>
        <sz val="10"/>
      </font>
      <fill>
        <patternFill>
          <bgColor rgb="FFDCEFE6"/>
        </patternFill>
      </fill>
    </dxf>
    <dxf>
      <font>
        <name val="Calibri"/>
        <charset val="1"/>
        <family val="0"/>
        <b val="1"/>
        <color rgb="FF9C2B22"/>
        <sz val="10"/>
      </font>
      <fill>
        <patternFill>
          <bgColor rgb="FFF8D7D5"/>
        </patternFill>
      </fill>
    </dxf>
    <dxf>
      <font>
        <name val="Calibri"/>
        <charset val="1"/>
        <family val="0"/>
        <b val="1"/>
        <color rgb="FF9A6A08"/>
        <sz val="10"/>
      </font>
      <fill>
        <patternFill>
          <bgColor rgb="FFFCEFD6"/>
        </patternFill>
      </fill>
    </dxf>
    <dxf>
      <font>
        <name val="Calibri"/>
        <charset val="1"/>
        <family val="0"/>
        <b val="1"/>
        <color rgb="FF6B7682"/>
        <sz val="10"/>
      </font>
      <fill>
        <patternFill>
          <bgColor rgb="FFE7EAEE"/>
        </patternFill>
      </fill>
    </dxf>
    <dxf>
      <font>
        <name val="Calibri"/>
        <charset val="1"/>
        <family val="0"/>
        <b val="1"/>
        <color rgb="FFC0392B"/>
        <sz val="10"/>
      </font>
    </dxf>
  </dxfs>
  <colors>
    <indexedColors>
      <rgbColor rgb="FF000000"/>
      <rgbColor rgb="FFFFFFFF"/>
      <rgbColor rgb="FFFF0000"/>
      <rgbColor rgb="FFF5F6F8"/>
      <rgbColor rgb="FF0000FF"/>
      <rgbColor rgb="FFFAEBD2"/>
      <rgbColor rgb="FFFF00FF"/>
      <rgbColor rgb="FFE8EAEE"/>
      <rgbColor rgb="FF8A5A08"/>
      <rgbColor rgb="FFF9F9F9"/>
      <rgbColor rgb="FF000080"/>
      <rgbColor rgb="FF8A6D0B"/>
      <rgbColor rgb="FF6E55A8"/>
      <rgbColor rgb="FF1F6E52"/>
      <rgbColor rgb="FFAEB8C2"/>
      <rgbColor rgb="FF878787"/>
      <rgbColor rgb="FF4F81BD"/>
      <rgbColor rgb="FFC0392B"/>
      <rgbColor rgb="FFFBF2CC"/>
      <rgbColor rgb="FFDCEFE6"/>
      <rgbColor rgb="FF660066"/>
      <rgbColor rgb="FFB8860B"/>
      <rgbColor rgb="FF3E6D9C"/>
      <rgbColor rgb="FFC8D0D8"/>
      <rgbColor rgb="FF000080"/>
      <rgbColor rgb="FFFF00FF"/>
      <rgbColor rgb="FFE3E6EA"/>
      <rgbColor rgb="FFEDEFF2"/>
      <rgbColor rgb="FF800080"/>
      <rgbColor rgb="FF800000"/>
      <rgbColor rgb="FF2F557A"/>
      <rgbColor rgb="FF0000FF"/>
      <rgbColor rgb="FFF4F6F8"/>
      <rgbColor rgb="FFE1EAF3"/>
      <rgbColor rgb="FFD9EBE0"/>
      <rgbColor rgb="FFFCEFD6"/>
      <rgbColor rgb="FFD9D9D9"/>
      <rgbColor rgb="FFF8D7D5"/>
      <rgbColor rgb="FFE8E2F3"/>
      <rgbColor rgb="FFF4CCC9"/>
      <rgbColor rgb="FF3E7CB1"/>
      <rgbColor rgb="FFE7EAEE"/>
      <rgbColor rgb="FF9A6A08"/>
      <rgbColor rgb="FFFBE0C8"/>
      <rgbColor rgb="FFC77F0A"/>
      <rgbColor rgb="FFD9731A"/>
      <rgbColor rgb="FF5B6775"/>
      <rgbColor rgb="FF6B7682"/>
      <rgbColor rgb="FF33465C"/>
      <rgbColor rgb="FF2E8B6F"/>
      <rgbColor rgb="FF48515C"/>
      <rgbColor rgb="FF1E2A38"/>
      <rgbColor rgb="FF9C2B22"/>
      <rgbColor rgb="FF9A5A12"/>
      <rgbColor rgb="FF4E3D7A"/>
      <rgbColor rgb="FF2B3A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Aufgaben nach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Pt>
            <c:idx val="0"/>
            <c:invertIfNegative val="0"/>
            <c:spPr>
              <a:solidFill>
                <a:srgbClr val="5b6775"/>
              </a:solidFill>
              <a:ln w="9360">
                <a:solidFill>
                  <a:srgbClr val="5b6775"/>
                </a:solidFill>
                <a:round/>
              </a:ln>
            </c:spPr>
          </c:dPt>
          <c:dPt>
            <c:idx val="1"/>
            <c:invertIfNegative val="0"/>
            <c:spPr>
              <a:solidFill>
                <a:srgbClr val="3e6d9c"/>
              </a:solidFill>
              <a:ln w="9360">
                <a:solidFill>
                  <a:srgbClr val="3e6d9c"/>
                </a:solidFill>
                <a:round/>
              </a:ln>
            </c:spPr>
          </c:dPt>
          <c:dPt>
            <c:idx val="2"/>
            <c:invertIfNegative val="0"/>
            <c:spPr>
              <a:solidFill>
                <a:srgbClr val="c77f0a"/>
              </a:solidFill>
              <a:ln w="9360">
                <a:solidFill>
                  <a:srgbClr val="c77f0a"/>
                </a:solidFill>
                <a:round/>
              </a:ln>
            </c:spPr>
          </c:dPt>
          <c:dPt>
            <c:idx val="3"/>
            <c:invertIfNegative val="0"/>
            <c:spPr>
              <a:solidFill>
                <a:srgbClr val="6e55a8"/>
              </a:solidFill>
              <a:ln w="9360">
                <a:solidFill>
                  <a:srgbClr val="6e55a8"/>
                </a:solidFill>
                <a:round/>
              </a:ln>
            </c:spPr>
          </c:dPt>
          <c:dPt>
            <c:idx val="4"/>
            <c:invertIfNegative val="0"/>
            <c:spPr>
              <a:solidFill>
                <a:srgbClr val="2e8b6f"/>
              </a:solidFill>
              <a:ln w="9360">
                <a:solidFill>
                  <a:srgbClr val="2e8b6f"/>
                </a:solidFill>
                <a:round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Dashboard!$B$13:$B$17</c:f>
              <c:strCache>
                <c:ptCount val="5"/>
                <c:pt idx="0">
                  <c:v>Backlog</c:v>
                </c:pt>
                <c:pt idx="1">
                  <c:v>Zu erledigen</c:v>
                </c:pt>
                <c:pt idx="2">
                  <c:v>In Bearbeitung</c:v>
                </c:pt>
                <c:pt idx="3">
                  <c:v>In Prüfung</c:v>
                </c:pt>
                <c:pt idx="4">
                  <c:v>Erledigt</c:v>
                </c:pt>
              </c:strCache>
            </c:strRef>
          </c:cat>
          <c:val>
            <c:numRef>
              <c:f>Dashboard!$C$13:$C$17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5</c:v>
                </c:pt>
                <c:pt idx="3">
                  <c:v>3</c:v>
                </c:pt>
                <c:pt idx="4">
                  <c:v>4</c:v>
                </c:pt>
              </c:numCache>
            </c:numRef>
          </c:val>
        </c:ser>
        <c:gapWidth val="150"/>
        <c:overlap val="0"/>
        <c:axId val="49728100"/>
        <c:axId val="57043957"/>
      </c:barChart>
      <c:catAx>
        <c:axId val="497281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043957"/>
        <c:crosses val="autoZero"/>
        <c:auto val="1"/>
        <c:lblAlgn val="ctr"/>
        <c:lblOffset val="100"/>
        <c:noMultiLvlLbl val="0"/>
      </c:catAx>
      <c:valAx>
        <c:axId val="5704395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7281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Aufgaben nach Priorität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0392b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d9731a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b8860b"/>
              </a:solidFill>
              <a:ln w="0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2e8b6f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eparator>; </c:separator>
            <c:showLeaderLines val="1"/>
          </c:dLbls>
          <c:cat>
            <c:strRef>
              <c:f>Dashboard!$E$13:$E$16</c:f>
              <c:strCache>
                <c:ptCount val="4"/>
                <c:pt idx="0">
                  <c:v>Kritisch</c:v>
                </c:pt>
                <c:pt idx="1">
                  <c:v>Hoch</c:v>
                </c:pt>
                <c:pt idx="2">
                  <c:v>Mittel</c:v>
                </c:pt>
                <c:pt idx="3">
                  <c:v>Niedrig</c:v>
                </c:pt>
              </c:strCache>
            </c:strRef>
          </c:cat>
          <c:val>
            <c:numRef>
              <c:f>Dashboard!$F$13:$F$16</c:f>
              <c:numCache>
                <c:formatCode>General</c:formatCode>
                <c:ptCount val="4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6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Aufgaben nach Verantwortlich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3e7cb1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Dashboard!$H$13:$H$18</c:f>
              <c:strCache>
                <c:ptCount val="6"/>
                <c:pt idx="0">
                  <c:v>Anna B.</c:v>
                </c:pt>
                <c:pt idx="1">
                  <c:v>Markus S.</c:v>
                </c:pt>
                <c:pt idx="2">
                  <c:v>Lena H.</c:v>
                </c:pt>
                <c:pt idx="3">
                  <c:v>Stefan W.</c:v>
                </c:pt>
                <c:pt idx="4">
                  <c:v>Thomas F.</c:v>
                </c:pt>
                <c:pt idx="5">
                  <c:v>Julia K.</c:v>
                </c:pt>
              </c:strCache>
            </c:strRef>
          </c:cat>
          <c:val>
            <c:numRef>
              <c:f>Dashboard!$I$13:$I$18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</c:ser>
        <c:gapWidth val="150"/>
        <c:overlap val="0"/>
        <c:axId val="44585790"/>
        <c:axId val="29874397"/>
      </c:barChart>
      <c:catAx>
        <c:axId val="445857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874397"/>
        <c:crosses val="autoZero"/>
        <c:auto val="1"/>
        <c:lblAlgn val="ctr"/>
        <c:lblOffset val="100"/>
        <c:noMultiLvlLbl val="0"/>
      </c:catAx>
      <c:valAx>
        <c:axId val="298743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58579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20880</xdr:rowOff>
    </xdr:from>
    <xdr:to>
      <xdr:col>5</xdr:col>
      <xdr:colOff>318240</xdr:colOff>
      <xdr:row>31</xdr:row>
      <xdr:rowOff>136080</xdr:rowOff>
    </xdr:to>
    <xdr:graphicFrame>
      <xdr:nvGraphicFramePr>
        <xdr:cNvPr id="0" name="Chart 1"/>
        <xdr:cNvGraphicFramePr/>
      </xdr:nvGraphicFramePr>
      <xdr:xfrm>
        <a:off x="211320" y="4219560"/>
        <a:ext cx="341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18</xdr:row>
      <xdr:rowOff>20880</xdr:rowOff>
    </xdr:from>
    <xdr:to>
      <xdr:col>14</xdr:col>
      <xdr:colOff>268920</xdr:colOff>
      <xdr:row>31</xdr:row>
      <xdr:rowOff>136080</xdr:rowOff>
    </xdr:to>
    <xdr:graphicFrame>
      <xdr:nvGraphicFramePr>
        <xdr:cNvPr id="1" name="Chart 2"/>
        <xdr:cNvGraphicFramePr/>
      </xdr:nvGraphicFramePr>
      <xdr:xfrm>
        <a:off x="5216040" y="4219560"/>
        <a:ext cx="341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0</xdr:colOff>
      <xdr:row>18</xdr:row>
      <xdr:rowOff>20880</xdr:rowOff>
    </xdr:from>
    <xdr:to>
      <xdr:col>20</xdr:col>
      <xdr:colOff>362160</xdr:colOff>
      <xdr:row>31</xdr:row>
      <xdr:rowOff>136080</xdr:rowOff>
    </xdr:to>
    <xdr:graphicFrame>
      <xdr:nvGraphicFramePr>
        <xdr:cNvPr id="2" name="Chart 3"/>
        <xdr:cNvGraphicFramePr/>
      </xdr:nvGraphicFramePr>
      <xdr:xfrm>
        <a:off x="8978400" y="4219560"/>
        <a:ext cx="341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77F0A"/>
    <pageSetUpPr fitToPage="true"/>
  </sheetPr>
  <dimension ref="B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2.5"/>
    <col collapsed="false" customWidth="true" hidden="false" outlineLevel="0" max="4" min="4" style="0" width="30"/>
    <col collapsed="false" customWidth="true" hidden="false" outlineLevel="0" max="5" min="5" style="0" width="2.5"/>
    <col collapsed="false" customWidth="true" hidden="false" outlineLevel="0" max="6" min="6" style="0" width="30"/>
    <col collapsed="false" customWidth="true" hidden="false" outlineLevel="0" max="7" min="7" style="0" width="2.5"/>
    <col collapsed="false" customWidth="true" hidden="false" outlineLevel="0" max="8" min="8" style="0" width="30"/>
    <col collapsed="false" customWidth="true" hidden="false" outlineLevel="0" max="9" min="9" style="0" width="2.5"/>
    <col collapsed="false" customWidth="true" hidden="false" outlineLevel="0" max="10" min="10" style="0" width="30"/>
    <col collapsed="false" customWidth="true" hidden="false" outlineLevel="0" max="11" min="11" style="0" width="2.5"/>
  </cols>
  <sheetData>
    <row r="1" customFormat="false" ht="33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</row>
    <row r="2" customFormat="false" ht="19.5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</row>
    <row r="3" customFormat="false" ht="6" hidden="false" customHeight="true" outlineLevel="0" collapsed="false"/>
    <row r="4" customFormat="false" ht="25.5" hidden="false" customHeight="true" outlineLevel="0" collapsed="false">
      <c r="B4" s="3" t="str">
        <f aca="false">Einstellungen!$B$9</f>
        <v>Backlog</v>
      </c>
      <c r="D4" s="4" t="str">
        <f aca="false">Einstellungen!$B$10</f>
        <v>Zu erledigen</v>
      </c>
      <c r="F4" s="5" t="str">
        <f aca="false">Einstellungen!$B$11</f>
        <v>In Bearbeitung</v>
      </c>
      <c r="H4" s="6" t="str">
        <f aca="false">Einstellungen!$B$12</f>
        <v>In Prüfung</v>
      </c>
      <c r="J4" s="7" t="str">
        <f aca="false">Einstellungen!$B$13</f>
        <v>Erledigt</v>
      </c>
    </row>
    <row r="5" customFormat="false" ht="18" hidden="false" customHeight="true" outlineLevel="0" collapsed="false">
      <c r="B5" s="8" t="str">
        <f aca="false">COUNTIF(Aufgaben!$G$4:$G$203,$B$4)&amp;" Aufgaben"&amp;IF(Einstellungen!$C$9="",""," · WIP "&amp;Einstellungen!$C$9)</f>
        <v>4 Aufgaben · WIP —</v>
      </c>
      <c r="D5" s="9" t="str">
        <f aca="false">COUNTIF(Aufgaben!$G$4:$G$203,$D$4)&amp;" Aufgaben"&amp;IF(Einstellungen!$C$10="",""," · WIP "&amp;Einstellungen!$C$10)</f>
        <v>6 Aufgaben · WIP 6</v>
      </c>
      <c r="F5" s="10" t="str">
        <f aca="false">COUNTIF(Aufgaben!$G$4:$G$203,$F$4)&amp;" Aufgaben"&amp;IF(Einstellungen!$C$11="",""," · WIP "&amp;Einstellungen!$C$11)</f>
        <v>5 Aufgaben · WIP 4</v>
      </c>
      <c r="H5" s="11" t="str">
        <f aca="false">COUNTIF(Aufgaben!$G$4:$G$203,$H$4)&amp;" Aufgaben"&amp;IF(Einstellungen!$C$12="",""," · WIP "&amp;Einstellungen!$C$12)</f>
        <v>3 Aufgaben · WIP 3</v>
      </c>
      <c r="J5" s="12" t="str">
        <f aca="false">COUNTIF(Aufgaben!$G$4:$G$203,$J$4)&amp;" Aufgaben"&amp;IF(Einstellungen!$C$13="",""," · WIP "&amp;Einstellungen!$C$13)</f>
        <v>4 Aufgaben · WIP —</v>
      </c>
    </row>
    <row r="6" customFormat="false" ht="6" hidden="false" customHeight="true" outlineLevel="0" collapsed="false"/>
    <row r="7" customFormat="false" ht="30" hidden="false" customHeight="true" outlineLevel="0" collapsed="false">
      <c r="B7" s="13" t="str">
        <f aca="false">IFERROR(INDEX(Aufgaben!$A$4:$A$203,MATCH($B$4&amp;"#"&amp;1,Aufgaben!$O$4:$O$203,0))&amp;"  ·  "&amp;INDEX(Aufgaben!$B$4:$B$203,MATCH($B$4&amp;"#"&amp;1,Aufgaben!$O$4:$O$203,0)),"")</f>
        <v>AUF-004  ·  Lieferantenverträge prüfen</v>
      </c>
      <c r="D7" s="13" t="str">
        <f aca="false">IFERROR(INDEX(Aufgaben!$A$4:$A$203,MATCH($D$4&amp;"#"&amp;1,Aufgaben!$O$4:$O$203,0))&amp;"  ·  "&amp;INDEX(Aufgaben!$B$4:$B$203,MATCH($D$4&amp;"#"&amp;1,Aufgaben!$O$4:$O$203,0)),"")</f>
        <v>AUF-005  ·  Newsletter versenden</v>
      </c>
      <c r="F7" s="13" t="str">
        <f aca="false">IFERROR(INDEX(Aufgaben!$A$4:$A$203,MATCH($F$4&amp;"#"&amp;1,Aufgaben!$O$4:$O$203,0))&amp;"  ·  "&amp;INDEX(Aufgaben!$B$4:$B$203,MATCH($F$4&amp;"#"&amp;1,Aufgaben!$O$4:$O$203,0)),"")</f>
        <v>AUF-002  ·  Quartalsbericht Q1 vorbereiten</v>
      </c>
      <c r="H7" s="13" t="str">
        <f aca="false">IFERROR(INDEX(Aufgaben!$A$4:$A$203,MATCH($H$4&amp;"#"&amp;1,Aufgaben!$O$4:$O$203,0))&amp;"  ·  "&amp;INDEX(Aufgaben!$B$4:$B$203,MATCH($H$4&amp;"#"&amp;1,Aufgaben!$O$4:$O$203,0)),"")</f>
        <v>AUF-006  ·  Kundenfeedback auswerten</v>
      </c>
      <c r="J7" s="13" t="str">
        <f aca="false">IFERROR(INDEX(Aufgaben!$A$4:$A$203,MATCH($J$4&amp;"#"&amp;1,Aufgaben!$O$4:$O$203,0))&amp;"  ·  "&amp;INDEX(Aufgaben!$B$4:$B$203,MATCH($J$4&amp;"#"&amp;1,Aufgaben!$O$4:$O$203,0)),"")</f>
        <v>AUF-001  ·  Onboarding-Unterlagen aktualisieren</v>
      </c>
    </row>
    <row r="8" customFormat="false" ht="15.75" hidden="false" customHeight="true" outlineLevel="0" collapsed="false">
      <c r="B8" s="14" t="str">
        <f aca="false">IFERROR(INDEX(Aufgaben!$E$4:$E$203,MATCH($B$4&amp;"#"&amp;1,Aufgaben!$O$4:$O$203,0))&amp;"    ·    "&amp;INDEX(Aufgaben!$F$4:$F$203,MATCH($B$4&amp;"#"&amp;1,Aufgaben!$O$4:$O$203,0)),"")</f>
        <v>Stefan W.    ·    Niedrig</v>
      </c>
      <c r="D8" s="14" t="str">
        <f aca="false">IFERROR(INDEX(Aufgaben!$E$4:$E$203,MATCH($D$4&amp;"#"&amp;1,Aufgaben!$O$4:$O$203,0))&amp;"    ·    "&amp;INDEX(Aufgaben!$F$4:$F$203,MATCH($D$4&amp;"#"&amp;1,Aufgaben!$O$4:$O$203,0)),"")</f>
        <v>Anna B.    ·    Mittel</v>
      </c>
      <c r="F8" s="14" t="str">
        <f aca="false">IFERROR(INDEX(Aufgaben!$E$4:$E$203,MATCH($F$4&amp;"#"&amp;1,Aufgaben!$O$4:$O$203,0))&amp;"    ·    "&amp;INDEX(Aufgaben!$F$4:$F$203,MATCH($F$4&amp;"#"&amp;1,Aufgaben!$O$4:$O$203,0)),"")</f>
        <v>Markus S.    ·    Hoch</v>
      </c>
      <c r="H8" s="14" t="str">
        <f aca="false">IFERROR(INDEX(Aufgaben!$E$4:$E$203,MATCH($H$4&amp;"#"&amp;1,Aufgaben!$O$4:$O$203,0))&amp;"    ·    "&amp;INDEX(Aufgaben!$F$4:$F$203,MATCH($H$4&amp;"#"&amp;1,Aufgaben!$O$4:$O$203,0)),"")</f>
        <v>Julia K.    ·    Hoch</v>
      </c>
      <c r="J8" s="14" t="str">
        <f aca="false">IFERROR(INDEX(Aufgaben!$E$4:$E$203,MATCH($J$4&amp;"#"&amp;1,Aufgaben!$O$4:$O$203,0))&amp;"    ·    "&amp;INDEX(Aufgaben!$F$4:$F$203,MATCH($J$4&amp;"#"&amp;1,Aufgaben!$O$4:$O$203,0)),"")</f>
        <v>Lena H.    ·    Mittel</v>
      </c>
    </row>
    <row r="9" customFormat="false" ht="15.75" hidden="false" customHeight="true" outlineLevel="0" collapsed="false">
      <c r="B9" s="14" t="str">
        <f aca="false">IFERROR("Fällig: "&amp;TEXT(INDEX(Aufgaben!$I$4:$I$203,MATCH($B$4&amp;"#"&amp;1,Aufgaben!$O$4:$O$203,0)),"DD.MM.YYYY")&amp;"     "&amp;TEXT(INDEX(Aufgaben!$J$4:$J$203,MATCH($B$4&amp;"#"&amp;1,Aufgaben!$O$4:$O$203,0)),"0 %"),"")</f>
        <v>Fällig: 10.11.2026     0 %</v>
      </c>
      <c r="D9" s="14" t="str">
        <f aca="false">IFERROR("Fällig: "&amp;TEXT(INDEX(Aufgaben!$I$4:$I$203,MATCH($D$4&amp;"#"&amp;1,Aufgaben!$O$4:$O$203,0)),"DD.MM.YYYY")&amp;"     "&amp;TEXT(INDEX(Aufgaben!$J$4:$J$203,MATCH($D$4&amp;"#"&amp;1,Aufgaben!$O$4:$O$203,0)),"0 %"),"")</f>
        <v>Fällig: 14.10.2026     0 %</v>
      </c>
      <c r="F9" s="14" t="str">
        <f aca="false">IFERROR("Fällig: "&amp;TEXT(INDEX(Aufgaben!$I$4:$I$203,MATCH($F$4&amp;"#"&amp;1,Aufgaben!$O$4:$O$203,0)),"DD.MM.YYYY")&amp;"     "&amp;TEXT(INDEX(Aufgaben!$J$4:$J$203,MATCH($F$4&amp;"#"&amp;1,Aufgaben!$O$4:$O$203,0)),"0 %"),"")</f>
        <v>Fällig: 15.10.2026     60 %</v>
      </c>
      <c r="H9" s="14" t="str">
        <f aca="false">IFERROR("Fällig: "&amp;TEXT(INDEX(Aufgaben!$I$4:$I$203,MATCH($H$4&amp;"#"&amp;1,Aufgaben!$O$4:$O$203,0)),"DD.MM.YYYY")&amp;"     "&amp;TEXT(INDEX(Aufgaben!$J$4:$J$203,MATCH($H$4&amp;"#"&amp;1,Aufgaben!$O$4:$O$203,0)),"0 %"),"")</f>
        <v>Fällig: 09.10.2026     80 %</v>
      </c>
      <c r="J9" s="14" t="str">
        <f aca="false">IFERROR("Fällig: "&amp;TEXT(INDEX(Aufgaben!$I$4:$I$203,MATCH($J$4&amp;"#"&amp;1,Aufgaben!$O$4:$O$203,0)),"DD.MM.YYYY")&amp;"     "&amp;TEXT(INDEX(Aufgaben!$J$4:$J$203,MATCH($J$4&amp;"#"&amp;1,Aufgaben!$O$4:$O$203,0)),"0 %"),"")</f>
        <v>Fällig: 20.09.2026     100 %</v>
      </c>
    </row>
    <row r="10" customFormat="false" ht="6.75" hidden="false" customHeight="true" outlineLevel="0" collapsed="false"/>
    <row r="11" customFormat="false" ht="30" hidden="false" customHeight="true" outlineLevel="0" collapsed="false">
      <c r="B11" s="13" t="str">
        <f aca="false">IFERROR(INDEX(Aufgaben!$A$4:$A$203,MATCH($B$4&amp;"#"&amp;2,Aufgaben!$O$4:$O$203,0))&amp;"  ·  "&amp;INDEX(Aufgaben!$B$4:$B$203,MATCH($B$4&amp;"#"&amp;2,Aufgaben!$O$4:$O$203,0)),"")</f>
        <v>AUF-007  ·  Schulungskonzept erstellen</v>
      </c>
      <c r="D11" s="13" t="str">
        <f aca="false">IFERROR(INDEX(Aufgaben!$A$4:$A$203,MATCH($D$4&amp;"#"&amp;2,Aufgaben!$O$4:$O$203,0))&amp;"  ·  "&amp;INDEX(Aufgaben!$B$4:$B$203,MATCH($D$4&amp;"#"&amp;2,Aufgaben!$O$4:$O$203,0)),"")</f>
        <v>AUF-008  ·  Budgetplanung vorbereiten</v>
      </c>
      <c r="F11" s="13" t="str">
        <f aca="false">IFERROR(INDEX(Aufgaben!$A$4:$A$203,MATCH($F$4&amp;"#"&amp;2,Aufgaben!$O$4:$O$203,0))&amp;"  ·  "&amp;INDEX(Aufgaben!$B$4:$B$203,MATCH($F$4&amp;"#"&amp;2,Aufgaben!$O$4:$O$203,0)),"")</f>
        <v>AUF-003  ·  Startseite überarbeiten</v>
      </c>
      <c r="H11" s="13" t="str">
        <f aca="false">IFERROR(INDEX(Aufgaben!$A$4:$A$203,MATCH($H$4&amp;"#"&amp;2,Aufgaben!$O$4:$O$203,0))&amp;"  ·  "&amp;INDEX(Aufgaben!$B$4:$B$203,MATCH($H$4&amp;"#"&amp;2,Aufgaben!$O$4:$O$203,0)),"")</f>
        <v>AUF-012  ·  Richtlinie überarbeiten</v>
      </c>
      <c r="J11" s="13" t="str">
        <f aca="false">IFERROR(INDEX(Aufgaben!$A$4:$A$203,MATCH($J$4&amp;"#"&amp;2,Aufgaben!$O$4:$O$203,0))&amp;"  ·  "&amp;INDEX(Aufgaben!$B$4:$B$203,MATCH($J$4&amp;"#"&amp;2,Aufgaben!$O$4:$O$203,0)),"")</f>
        <v>AUF-013  ·  Angebotsvorlage standardisieren</v>
      </c>
    </row>
    <row r="12" customFormat="false" ht="15.75" hidden="false" customHeight="true" outlineLevel="0" collapsed="false">
      <c r="B12" s="14" t="str">
        <f aca="false">IFERROR(INDEX(Aufgaben!$E$4:$E$203,MATCH($B$4&amp;"#"&amp;2,Aufgaben!$O$4:$O$203,0))&amp;"    ·    "&amp;INDEX(Aufgaben!$F$4:$F$203,MATCH($B$4&amp;"#"&amp;2,Aufgaben!$O$4:$O$203,0)),"")</f>
        <v>Lena H.    ·    Mittel</v>
      </c>
      <c r="D12" s="14" t="str">
        <f aca="false">IFERROR(INDEX(Aufgaben!$E$4:$E$203,MATCH($D$4&amp;"#"&amp;2,Aufgaben!$O$4:$O$203,0))&amp;"    ·    "&amp;INDEX(Aufgaben!$F$4:$F$203,MATCH($D$4&amp;"#"&amp;2,Aufgaben!$O$4:$O$203,0)),"")</f>
        <v>Markus S.    ·    Kritisch</v>
      </c>
      <c r="F12" s="14" t="str">
        <f aca="false">IFERROR(INDEX(Aufgaben!$E$4:$E$203,MATCH($F$4&amp;"#"&amp;2,Aufgaben!$O$4:$O$203,0))&amp;"    ·    "&amp;INDEX(Aufgaben!$F$4:$F$203,MATCH($F$4&amp;"#"&amp;2,Aufgaben!$O$4:$O$203,0)),"")</f>
        <v>Anna B.    ·    Mittel</v>
      </c>
      <c r="H12" s="14" t="str">
        <f aca="false">IFERROR(INDEX(Aufgaben!$E$4:$E$203,MATCH($H$4&amp;"#"&amp;2,Aufgaben!$O$4:$O$203,0))&amp;"    ·    "&amp;INDEX(Aufgaben!$F$4:$F$203,MATCH($H$4&amp;"#"&amp;2,Aufgaben!$O$4:$O$203,0)),"")</f>
        <v>Stefan W.    ·    Hoch</v>
      </c>
      <c r="J12" s="14" t="str">
        <f aca="false">IFERROR(INDEX(Aufgaben!$E$4:$E$203,MATCH($J$4&amp;"#"&amp;2,Aufgaben!$O$4:$O$203,0))&amp;"    ·    "&amp;INDEX(Aufgaben!$F$4:$F$203,MATCH($J$4&amp;"#"&amp;2,Aufgaben!$O$4:$O$203,0)),"")</f>
        <v>Julia K.    ·    Mittel</v>
      </c>
    </row>
    <row r="13" customFormat="false" ht="15.75" hidden="false" customHeight="true" outlineLevel="0" collapsed="false">
      <c r="B13" s="14" t="str">
        <f aca="false">IFERROR("Fällig: "&amp;TEXT(INDEX(Aufgaben!$I$4:$I$203,MATCH($B$4&amp;"#"&amp;2,Aufgaben!$O$4:$O$203,0)),"DD.MM.YYYY")&amp;"     "&amp;TEXT(INDEX(Aufgaben!$J$4:$J$203,MATCH($B$4&amp;"#"&amp;2,Aufgaben!$O$4:$O$203,0)),"0 %"),"")</f>
        <v>Fällig: 30.11.2026     0 %</v>
      </c>
      <c r="D13" s="14" t="str">
        <f aca="false">IFERROR("Fällig: "&amp;TEXT(INDEX(Aufgaben!$I$4:$I$203,MATCH($D$4&amp;"#"&amp;2,Aufgaben!$O$4:$O$203,0)),"DD.MM.YYYY")&amp;"     "&amp;TEXT(INDEX(Aufgaben!$J$4:$J$203,MATCH($D$4&amp;"#"&amp;2,Aufgaben!$O$4:$O$203,0)),"0 %"),"")</f>
        <v>Fällig: 08.10.2026     10 %</v>
      </c>
      <c r="F13" s="14" t="str">
        <f aca="false">IFERROR("Fällig: "&amp;TEXT(INDEX(Aufgaben!$I$4:$I$203,MATCH($F$4&amp;"#"&amp;2,Aufgaben!$O$4:$O$203,0)),"DD.MM.YYYY")&amp;"     "&amp;TEXT(INDEX(Aufgaben!$J$4:$J$203,MATCH($F$4&amp;"#"&amp;2,Aufgaben!$O$4:$O$203,0)),"0 %"),"")</f>
        <v>Fällig: 22.10.2026     40 %</v>
      </c>
      <c r="H13" s="14" t="str">
        <f aca="false">IFERROR("Fällig: "&amp;TEXT(INDEX(Aufgaben!$I$4:$I$203,MATCH($H$4&amp;"#"&amp;2,Aufgaben!$O$4:$O$203,0)),"DD.MM.YYYY")&amp;"     "&amp;TEXT(INDEX(Aufgaben!$J$4:$J$203,MATCH($H$4&amp;"#"&amp;2,Aufgaben!$O$4:$O$203,0)),"0 %"),"")</f>
        <v>Fällig: 12.10.2026     70 %</v>
      </c>
      <c r="J13" s="14" t="str">
        <f aca="false">IFERROR("Fällig: "&amp;TEXT(INDEX(Aufgaben!$I$4:$I$203,MATCH($J$4&amp;"#"&amp;2,Aufgaben!$O$4:$O$203,0)),"DD.MM.YYYY")&amp;"     "&amp;TEXT(INDEX(Aufgaben!$J$4:$J$203,MATCH($J$4&amp;"#"&amp;2,Aufgaben!$O$4:$O$203,0)),"0 %"),"")</f>
        <v>Fällig: 05.09.2026     100 %</v>
      </c>
    </row>
    <row r="14" customFormat="false" ht="6.75" hidden="false" customHeight="true" outlineLevel="0" collapsed="false"/>
    <row r="15" customFormat="false" ht="30" hidden="false" customHeight="true" outlineLevel="0" collapsed="false">
      <c r="B15" s="13" t="str">
        <f aca="false">IFERROR(INDEX(Aufgaben!$A$4:$A$203,MATCH($B$4&amp;"#"&amp;3,Aufgaben!$O$4:$O$203,0))&amp;"  ·  "&amp;INDEX(Aufgaben!$B$4:$B$203,MATCH($B$4&amp;"#"&amp;3,Aufgaben!$O$4:$O$203,0)),"")</f>
        <v>AUF-014  ·  Abrechnung digitalisieren</v>
      </c>
      <c r="D15" s="13" t="str">
        <f aca="false">IFERROR(INDEX(Aufgaben!$A$4:$A$203,MATCH($D$4&amp;"#"&amp;3,Aufgaben!$O$4:$O$203,0))&amp;"  ·  "&amp;INDEX(Aufgaben!$B$4:$B$203,MATCH($D$4&amp;"#"&amp;3,Aufgaben!$O$4:$O$203,0)),"")</f>
        <v>AUF-010  ·  Social-Media-Kalender planen</v>
      </c>
      <c r="F15" s="13" t="str">
        <f aca="false">IFERROR(INDEX(Aufgaben!$A$4:$A$203,MATCH($F$4&amp;"#"&amp;3,Aufgaben!$O$4:$O$203,0))&amp;"  ·  "&amp;INDEX(Aufgaben!$B$4:$B$203,MATCH($F$4&amp;"#"&amp;3,Aufgaben!$O$4:$O$203,0)),"")</f>
        <v>AUF-009  ·  CRM-Daten bereinigen</v>
      </c>
      <c r="H15" s="13" t="str">
        <f aca="false">IFERROR(INDEX(Aufgaben!$A$4:$A$203,MATCH($H$4&amp;"#"&amp;3,Aufgaben!$O$4:$O$203,0))&amp;"  ·  "&amp;INDEX(Aufgaben!$B$4:$B$203,MATCH($H$4&amp;"#"&amp;3,Aufgaben!$O$4:$O$203,0)),"")</f>
        <v>AUF-020  ·  Kampagne auswerten</v>
      </c>
      <c r="J15" s="13" t="str">
        <f aca="false">IFERROR(INDEX(Aufgaben!$A$4:$A$203,MATCH($J$4&amp;"#"&amp;3,Aufgaben!$O$4:$O$203,0))&amp;"  ·  "&amp;INDEX(Aufgaben!$B$4:$B$203,MATCH($J$4&amp;"#"&amp;3,Aufgaben!$O$4:$O$203,0)),"")</f>
        <v>AUF-019  ·  Protokolle ablegen</v>
      </c>
    </row>
    <row r="16" customFormat="false" ht="15.75" hidden="false" customHeight="true" outlineLevel="0" collapsed="false">
      <c r="B16" s="14" t="str">
        <f aca="false">IFERROR(INDEX(Aufgaben!$E$4:$E$203,MATCH($B$4&amp;"#"&amp;3,Aufgaben!$O$4:$O$203,0))&amp;"    ·    "&amp;INDEX(Aufgaben!$F$4:$F$203,MATCH($B$4&amp;"#"&amp;3,Aufgaben!$O$4:$O$203,0)),"")</f>
        <v>Markus S.    ·    Niedrig</v>
      </c>
      <c r="D16" s="14" t="str">
        <f aca="false">IFERROR(INDEX(Aufgaben!$E$4:$E$203,MATCH($D$4&amp;"#"&amp;3,Aufgaben!$O$4:$O$203,0))&amp;"    ·    "&amp;INDEX(Aufgaben!$F$4:$F$203,MATCH($D$4&amp;"#"&amp;3,Aufgaben!$O$4:$O$203,0)),"")</f>
        <v>Anna B.    ·    Niedrig</v>
      </c>
      <c r="F16" s="14" t="str">
        <f aca="false">IFERROR(INDEX(Aufgaben!$E$4:$E$203,MATCH($F$4&amp;"#"&amp;3,Aufgaben!$O$4:$O$203,0))&amp;"    ·    "&amp;INDEX(Aufgaben!$F$4:$F$203,MATCH($F$4&amp;"#"&amp;3,Aufgaben!$O$4:$O$203,0)),"")</f>
        <v>Thomas F.    ·    Niedrig</v>
      </c>
      <c r="H16" s="14" t="str">
        <f aca="false">IFERROR(INDEX(Aufgaben!$E$4:$E$203,MATCH($H$4&amp;"#"&amp;3,Aufgaben!$O$4:$O$203,0))&amp;"    ·    "&amp;INDEX(Aufgaben!$F$4:$F$203,MATCH($H$4&amp;"#"&amp;3,Aufgaben!$O$4:$O$203,0)),"")</f>
        <v>Thomas F.    ·    Hoch</v>
      </c>
      <c r="J16" s="14" t="str">
        <f aca="false">IFERROR(INDEX(Aufgaben!$E$4:$E$203,MATCH($J$4&amp;"#"&amp;3,Aufgaben!$O$4:$O$203,0))&amp;"    ·    "&amp;INDEX(Aufgaben!$F$4:$F$203,MATCH($J$4&amp;"#"&amp;3,Aufgaben!$O$4:$O$203,0)),"")</f>
        <v>Anna B.    ·    Niedrig</v>
      </c>
    </row>
    <row r="17" customFormat="false" ht="15.75" hidden="false" customHeight="true" outlineLevel="0" collapsed="false">
      <c r="B17" s="14" t="str">
        <f aca="false">IFERROR("Fällig: "&amp;TEXT(INDEX(Aufgaben!$I$4:$I$203,MATCH($B$4&amp;"#"&amp;3,Aufgaben!$O$4:$O$203,0)),"DD.MM.YYYY")&amp;"     "&amp;TEXT(INDEX(Aufgaben!$J$4:$J$203,MATCH($B$4&amp;"#"&amp;3,Aufgaben!$O$4:$O$203,0)),"0 %"),"")</f>
        <v>Fällig: 01.12.2026     0 %</v>
      </c>
      <c r="D17" s="14" t="str">
        <f aca="false">IFERROR("Fällig: "&amp;TEXT(INDEX(Aufgaben!$I$4:$I$203,MATCH($D$4&amp;"#"&amp;3,Aufgaben!$O$4:$O$203,0)),"DD.MM.YYYY")&amp;"     "&amp;TEXT(INDEX(Aufgaben!$J$4:$J$203,MATCH($D$4&amp;"#"&amp;3,Aufgaben!$O$4:$O$203,0)),"0 %"),"")</f>
        <v>Fällig: 28.10.2026     0 %</v>
      </c>
      <c r="F17" s="14" t="str">
        <f aca="false">IFERROR("Fällig: "&amp;TEXT(INDEX(Aufgaben!$I$4:$I$203,MATCH($F$4&amp;"#"&amp;3,Aufgaben!$O$4:$O$203,0)),"DD.MM.YYYY")&amp;"     "&amp;TEXT(INDEX(Aufgaben!$J$4:$J$203,MATCH($F$4&amp;"#"&amp;3,Aufgaben!$O$4:$O$203,0)),"0 %"),"")</f>
        <v>Fällig: 30.10.2026     30 %</v>
      </c>
      <c r="H17" s="14" t="str">
        <f aca="false">IFERROR("Fällig: "&amp;TEXT(INDEX(Aufgaben!$I$4:$I$203,MATCH($H$4&amp;"#"&amp;3,Aufgaben!$O$4:$O$203,0)),"DD.MM.YYYY")&amp;"     "&amp;TEXT(INDEX(Aufgaben!$J$4:$J$203,MATCH($H$4&amp;"#"&amp;3,Aufgaben!$O$4:$O$203,0)),"0 %"),"")</f>
        <v>Fällig: 13.10.2026     85 %</v>
      </c>
      <c r="J17" s="14" t="str">
        <f aca="false">IFERROR("Fällig: "&amp;TEXT(INDEX(Aufgaben!$I$4:$I$203,MATCH($J$4&amp;"#"&amp;3,Aufgaben!$O$4:$O$203,0)),"DD.MM.YYYY")&amp;"     "&amp;TEXT(INDEX(Aufgaben!$J$4:$J$203,MATCH($J$4&amp;"#"&amp;3,Aufgaben!$O$4:$O$203,0)),"0 %"),"")</f>
        <v>Fällig: 25.09.2026     100 %</v>
      </c>
    </row>
    <row r="18" customFormat="false" ht="6.75" hidden="false" customHeight="true" outlineLevel="0" collapsed="false"/>
    <row r="19" customFormat="false" ht="30" hidden="false" customHeight="true" outlineLevel="0" collapsed="false">
      <c r="B19" s="13" t="str">
        <f aca="false">IFERROR(INDEX(Aufgaben!$A$4:$A$203,MATCH($B$4&amp;"#"&amp;4,Aufgaben!$O$4:$O$203,0))&amp;"  ·  "&amp;INDEX(Aufgaben!$B$4:$B$203,MATCH($B$4&amp;"#"&amp;4,Aufgaben!$O$4:$O$203,0)),"")</f>
        <v>AUF-016  ·  Bewerbungsprozess optimieren</v>
      </c>
      <c r="D19" s="13" t="str">
        <f aca="false">IFERROR(INDEX(Aufgaben!$A$4:$A$203,MATCH($D$4&amp;"#"&amp;4,Aufgaben!$O$4:$O$203,0))&amp;"  ·  "&amp;INDEX(Aufgaben!$B$4:$B$203,MATCH($D$4&amp;"#"&amp;4,Aufgaben!$O$4:$O$203,0)),"")</f>
        <v>AUF-011  ·  Mitarbeitergespräche terminieren</v>
      </c>
      <c r="F19" s="13" t="str">
        <f aca="false">IFERROR(INDEX(Aufgaben!$A$4:$A$203,MATCH($F$4&amp;"#"&amp;4,Aufgaben!$O$4:$O$203,0))&amp;"  ·  "&amp;INDEX(Aufgaben!$B$4:$B$203,MATCH($F$4&amp;"#"&amp;4,Aufgaben!$O$4:$O$203,0)),"")</f>
        <v>AUF-015  ·  Produktkatalog aktualisieren</v>
      </c>
      <c r="H19" s="13" t="str">
        <f aca="false">IFERROR(INDEX(Aufgaben!$A$4:$A$203,MATCH($H$4&amp;"#"&amp;4,Aufgaben!$O$4:$O$203,0))&amp;"  ·  "&amp;INDEX(Aufgaben!$B$4:$B$203,MATCH($H$4&amp;"#"&amp;4,Aufgaben!$O$4:$O$203,0)),"")</f>
        <v/>
      </c>
      <c r="J19" s="13" t="str">
        <f aca="false">IFERROR(INDEX(Aufgaben!$A$4:$A$203,MATCH($J$4&amp;"#"&amp;4,Aufgaben!$O$4:$O$203,0))&amp;"  ·  "&amp;INDEX(Aufgaben!$B$4:$B$203,MATCH($J$4&amp;"#"&amp;4,Aufgaben!$O$4:$O$203,0)),"")</f>
        <v>AUF-022  ·  Weiterbildungsbudget freigeben</v>
      </c>
    </row>
    <row r="20" customFormat="false" ht="15.75" hidden="false" customHeight="true" outlineLevel="0" collapsed="false">
      <c r="B20" s="14" t="str">
        <f aca="false">IFERROR(INDEX(Aufgaben!$E$4:$E$203,MATCH($B$4&amp;"#"&amp;4,Aufgaben!$O$4:$O$203,0))&amp;"    ·    "&amp;INDEX(Aufgaben!$F$4:$F$203,MATCH($B$4&amp;"#"&amp;4,Aufgaben!$O$4:$O$203,0)),"")</f>
        <v>Lena H.    ·    Hoch</v>
      </c>
      <c r="D20" s="14" t="str">
        <f aca="false">IFERROR(INDEX(Aufgaben!$E$4:$E$203,MATCH($D$4&amp;"#"&amp;4,Aufgaben!$O$4:$O$203,0))&amp;"    ·    "&amp;INDEX(Aufgaben!$F$4:$F$203,MATCH($D$4&amp;"#"&amp;4,Aufgaben!$O$4:$O$203,0)),"")</f>
        <v>Lena H.    ·    Mittel</v>
      </c>
      <c r="F20" s="14" t="str">
        <f aca="false">IFERROR(INDEX(Aufgaben!$E$4:$E$203,MATCH($F$4&amp;"#"&amp;4,Aufgaben!$O$4:$O$203,0))&amp;"    ·    "&amp;INDEX(Aufgaben!$F$4:$F$203,MATCH($F$4&amp;"#"&amp;4,Aufgaben!$O$4:$O$203,0)),"")</f>
        <v>Thomas F.    ·    Mittel</v>
      </c>
      <c r="H20" s="14" t="str">
        <f aca="false">IFERROR(INDEX(Aufgaben!$E$4:$E$203,MATCH($H$4&amp;"#"&amp;4,Aufgaben!$O$4:$O$203,0))&amp;"    ·    "&amp;INDEX(Aufgaben!$F$4:$F$203,MATCH($H$4&amp;"#"&amp;4,Aufgaben!$O$4:$O$203,0)),"")</f>
        <v/>
      </c>
      <c r="J20" s="14" t="str">
        <f aca="false">IFERROR(INDEX(Aufgaben!$E$4:$E$203,MATCH($J$4&amp;"#"&amp;4,Aufgaben!$O$4:$O$203,0))&amp;"    ·    "&amp;INDEX(Aufgaben!$F$4:$F$203,MATCH($J$4&amp;"#"&amp;4,Aufgaben!$O$4:$O$203,0)),"")</f>
        <v>Markus S.    ·    Mittel</v>
      </c>
    </row>
    <row r="21" customFormat="false" ht="15.75" hidden="false" customHeight="true" outlineLevel="0" collapsed="false">
      <c r="B21" s="14" t="str">
        <f aca="false">IFERROR("Fällig: "&amp;TEXT(INDEX(Aufgaben!$I$4:$I$203,MATCH($B$4&amp;"#"&amp;4,Aufgaben!$O$4:$O$203,0)),"DD.MM.YYYY")&amp;"     "&amp;TEXT(INDEX(Aufgaben!$J$4:$J$203,MATCH($B$4&amp;"#"&amp;4,Aufgaben!$O$4:$O$203,0)),"0 %"),"")</f>
        <v>Fällig: 20.11.2026     0 %</v>
      </c>
      <c r="D21" s="14" t="str">
        <f aca="false">IFERROR("Fällig: "&amp;TEXT(INDEX(Aufgaben!$I$4:$I$203,MATCH($D$4&amp;"#"&amp;4,Aufgaben!$O$4:$O$203,0)),"DD.MM.YYYY")&amp;"     "&amp;TEXT(INDEX(Aufgaben!$J$4:$J$203,MATCH($D$4&amp;"#"&amp;4,Aufgaben!$O$4:$O$203,0)),"0 %"),"")</f>
        <v>Fällig: 16.10.2026     0 %</v>
      </c>
      <c r="F21" s="14" t="str">
        <f aca="false">IFERROR("Fällig: "&amp;TEXT(INDEX(Aufgaben!$I$4:$I$203,MATCH($F$4&amp;"#"&amp;4,Aufgaben!$O$4:$O$203,0)),"DD.MM.YYYY")&amp;"     "&amp;TEXT(INDEX(Aufgaben!$J$4:$J$203,MATCH($F$4&amp;"#"&amp;4,Aufgaben!$O$4:$O$203,0)),"0 %"),"")</f>
        <v>Fällig: 20.10.2026     50 %</v>
      </c>
      <c r="H21" s="14" t="str">
        <f aca="false">IFERROR("Fällig: "&amp;TEXT(INDEX(Aufgaben!$I$4:$I$203,MATCH($H$4&amp;"#"&amp;4,Aufgaben!$O$4:$O$203,0)),"DD.MM.YYYY")&amp;"     "&amp;TEXT(INDEX(Aufgaben!$J$4:$J$203,MATCH($H$4&amp;"#"&amp;4,Aufgaben!$O$4:$O$203,0)),"0 %"),"")</f>
        <v/>
      </c>
      <c r="J21" s="14" t="str">
        <f aca="false">IFERROR("Fällig: "&amp;TEXT(INDEX(Aufgaben!$I$4:$I$203,MATCH($J$4&amp;"#"&amp;4,Aufgaben!$O$4:$O$203,0)),"DD.MM.YYYY")&amp;"     "&amp;TEXT(INDEX(Aufgaben!$J$4:$J$203,MATCH($J$4&amp;"#"&amp;4,Aufgaben!$O$4:$O$203,0)),"0 %"),"")</f>
        <v>Fällig: 02.10.2026     100 %</v>
      </c>
    </row>
    <row r="22" customFormat="false" ht="6.75" hidden="false" customHeight="true" outlineLevel="0" collapsed="false"/>
    <row r="23" customFormat="false" ht="30" hidden="false" customHeight="true" outlineLevel="0" collapsed="false">
      <c r="B23" s="13" t="str">
        <f aca="false">IFERROR(INDEX(Aufgaben!$A$4:$A$203,MATCH($B$4&amp;"#"&amp;5,Aufgaben!$O$4:$O$203,0))&amp;"  ·  "&amp;INDEX(Aufgaben!$B$4:$B$203,MATCH($B$4&amp;"#"&amp;5,Aufgaben!$O$4:$O$203,0)),"")</f>
        <v/>
      </c>
      <c r="D23" s="13" t="str">
        <f aca="false">IFERROR(INDEX(Aufgaben!$A$4:$A$203,MATCH($D$4&amp;"#"&amp;5,Aufgaben!$O$4:$O$203,0))&amp;"  ·  "&amp;INDEX(Aufgaben!$B$4:$B$203,MATCH($D$4&amp;"#"&amp;5,Aufgaben!$O$4:$O$203,0)),"")</f>
        <v>AUF-017  ·  Jahresinventur vorbereiten</v>
      </c>
      <c r="F23" s="13" t="str">
        <f aca="false">IFERROR(INDEX(Aufgaben!$A$4:$A$203,MATCH($F$4&amp;"#"&amp;5,Aufgaben!$O$4:$O$203,0))&amp;"  ·  "&amp;INDEX(Aufgaben!$B$4:$B$203,MATCH($F$4&amp;"#"&amp;5,Aufgaben!$O$4:$O$203,0)),"")</f>
        <v>AUF-018  ·  Kundenumfrage konzipieren</v>
      </c>
      <c r="H23" s="13" t="str">
        <f aca="false">IFERROR(INDEX(Aufgaben!$A$4:$A$203,MATCH($H$4&amp;"#"&amp;5,Aufgaben!$O$4:$O$203,0))&amp;"  ·  "&amp;INDEX(Aufgaben!$B$4:$B$203,MATCH($H$4&amp;"#"&amp;5,Aufgaben!$O$4:$O$203,0)),"")</f>
        <v/>
      </c>
      <c r="J23" s="13" t="str">
        <f aca="false">IFERROR(INDEX(Aufgaben!$A$4:$A$203,MATCH($J$4&amp;"#"&amp;5,Aufgaben!$O$4:$O$203,0))&amp;"  ·  "&amp;INDEX(Aufgaben!$B$4:$B$203,MATCH($J$4&amp;"#"&amp;5,Aufgaben!$O$4:$O$203,0)),"")</f>
        <v/>
      </c>
    </row>
    <row r="24" customFormat="false" ht="15.75" hidden="false" customHeight="true" outlineLevel="0" collapsed="false">
      <c r="B24" s="14" t="str">
        <f aca="false">IFERROR(INDEX(Aufgaben!$E$4:$E$203,MATCH($B$4&amp;"#"&amp;5,Aufgaben!$O$4:$O$203,0))&amp;"    ·    "&amp;INDEX(Aufgaben!$F$4:$F$203,MATCH($B$4&amp;"#"&amp;5,Aufgaben!$O$4:$O$203,0)),"")</f>
        <v/>
      </c>
      <c r="D24" s="14" t="str">
        <f aca="false">IFERROR(INDEX(Aufgaben!$E$4:$E$203,MATCH($D$4&amp;"#"&amp;5,Aufgaben!$O$4:$O$203,0))&amp;"    ·    "&amp;INDEX(Aufgaben!$F$4:$F$203,MATCH($D$4&amp;"#"&amp;5,Aufgaben!$O$4:$O$203,0)),"")</f>
        <v>Stefan W.    ·    Mittel</v>
      </c>
      <c r="F24" s="14" t="str">
        <f aca="false">IFERROR(INDEX(Aufgaben!$E$4:$E$203,MATCH($F$4&amp;"#"&amp;5,Aufgaben!$O$4:$O$203,0))&amp;"    ·    "&amp;INDEX(Aufgaben!$F$4:$F$203,MATCH($F$4&amp;"#"&amp;5,Aufgaben!$O$4:$O$203,0)),"")</f>
        <v>Julia K.    ·    Niedrig</v>
      </c>
      <c r="H24" s="14" t="str">
        <f aca="false">IFERROR(INDEX(Aufgaben!$E$4:$E$203,MATCH($H$4&amp;"#"&amp;5,Aufgaben!$O$4:$O$203,0))&amp;"    ·    "&amp;INDEX(Aufgaben!$F$4:$F$203,MATCH($H$4&amp;"#"&amp;5,Aufgaben!$O$4:$O$203,0)),"")</f>
        <v/>
      </c>
      <c r="J24" s="14" t="str">
        <f aca="false">IFERROR(INDEX(Aufgaben!$E$4:$E$203,MATCH($J$4&amp;"#"&amp;5,Aufgaben!$O$4:$O$203,0))&amp;"    ·    "&amp;INDEX(Aufgaben!$F$4:$F$203,MATCH($J$4&amp;"#"&amp;5,Aufgaben!$O$4:$O$203,0)),"")</f>
        <v/>
      </c>
    </row>
    <row r="25" customFormat="false" ht="15.75" hidden="false" customHeight="true" outlineLevel="0" collapsed="false">
      <c r="B25" s="14" t="str">
        <f aca="false">IFERROR("Fällig: "&amp;TEXT(INDEX(Aufgaben!$I$4:$I$203,MATCH($B$4&amp;"#"&amp;5,Aufgaben!$O$4:$O$203,0)),"DD.MM.YYYY")&amp;"     "&amp;TEXT(INDEX(Aufgaben!$J$4:$J$203,MATCH($B$4&amp;"#"&amp;5,Aufgaben!$O$4:$O$203,0)),"0 %"),"")</f>
        <v/>
      </c>
      <c r="D25" s="14" t="str">
        <f aca="false">IFERROR("Fällig: "&amp;TEXT(INDEX(Aufgaben!$I$4:$I$203,MATCH($D$4&amp;"#"&amp;5,Aufgaben!$O$4:$O$203,0)),"DD.MM.YYYY")&amp;"     "&amp;TEXT(INDEX(Aufgaben!$J$4:$J$203,MATCH($D$4&amp;"#"&amp;5,Aufgaben!$O$4:$O$203,0)),"0 %"),"")</f>
        <v>Fällig: 02.11.2026     0 %</v>
      </c>
      <c r="F25" s="14" t="str">
        <f aca="false">IFERROR("Fällig: "&amp;TEXT(INDEX(Aufgaben!$I$4:$I$203,MATCH($F$4&amp;"#"&amp;5,Aufgaben!$O$4:$O$203,0)),"DD.MM.YYYY")&amp;"     "&amp;TEXT(INDEX(Aufgaben!$J$4:$J$203,MATCH($F$4&amp;"#"&amp;5,Aufgaben!$O$4:$O$203,0)),"0 %"),"")</f>
        <v>Fällig: 06.11.2026     25 %</v>
      </c>
      <c r="H25" s="14" t="str">
        <f aca="false">IFERROR("Fällig: "&amp;TEXT(INDEX(Aufgaben!$I$4:$I$203,MATCH($H$4&amp;"#"&amp;5,Aufgaben!$O$4:$O$203,0)),"DD.MM.YYYY")&amp;"     "&amp;TEXT(INDEX(Aufgaben!$J$4:$J$203,MATCH($H$4&amp;"#"&amp;5,Aufgaben!$O$4:$O$203,0)),"0 %"),"")</f>
        <v/>
      </c>
      <c r="J25" s="14" t="str">
        <f aca="false">IFERROR("Fällig: "&amp;TEXT(INDEX(Aufgaben!$I$4:$I$203,MATCH($J$4&amp;"#"&amp;5,Aufgaben!$O$4:$O$203,0)),"DD.MM.YYYY")&amp;"     "&amp;TEXT(INDEX(Aufgaben!$J$4:$J$203,MATCH($J$4&amp;"#"&amp;5,Aufgaben!$O$4:$O$203,0)),"0 %"),"")</f>
        <v/>
      </c>
    </row>
    <row r="26" customFormat="false" ht="6.75" hidden="false" customHeight="true" outlineLevel="0" collapsed="false"/>
    <row r="27" customFormat="false" ht="30" hidden="false" customHeight="true" outlineLevel="0" collapsed="false">
      <c r="B27" s="13" t="str">
        <f aca="false">IFERROR(INDEX(Aufgaben!$A$4:$A$203,MATCH($B$4&amp;"#"&amp;6,Aufgaben!$O$4:$O$203,0))&amp;"  ·  "&amp;INDEX(Aufgaben!$B$4:$B$203,MATCH($B$4&amp;"#"&amp;6,Aufgaben!$O$4:$O$203,0)),"")</f>
        <v/>
      </c>
      <c r="D27" s="13" t="str">
        <f aca="false">IFERROR(INDEX(Aufgaben!$A$4:$A$203,MATCH($D$4&amp;"#"&amp;6,Aufgaben!$O$4:$O$203,0))&amp;"  ·  "&amp;INDEX(Aufgaben!$B$4:$B$203,MATCH($D$4&amp;"#"&amp;6,Aufgaben!$O$4:$O$203,0)),"")</f>
        <v>AUF-021  ·  Lizenzen erneuern</v>
      </c>
      <c r="F27" s="13" t="str">
        <f aca="false">IFERROR(INDEX(Aufgaben!$A$4:$A$203,MATCH($F$4&amp;"#"&amp;6,Aufgaben!$O$4:$O$203,0))&amp;"  ·  "&amp;INDEX(Aufgaben!$B$4:$B$203,MATCH($F$4&amp;"#"&amp;6,Aufgaben!$O$4:$O$203,0)),"")</f>
        <v/>
      </c>
      <c r="H27" s="13" t="str">
        <f aca="false">IFERROR(INDEX(Aufgaben!$A$4:$A$203,MATCH($H$4&amp;"#"&amp;6,Aufgaben!$O$4:$O$203,0))&amp;"  ·  "&amp;INDEX(Aufgaben!$B$4:$B$203,MATCH($H$4&amp;"#"&amp;6,Aufgaben!$O$4:$O$203,0)),"")</f>
        <v/>
      </c>
      <c r="J27" s="13" t="str">
        <f aca="false">IFERROR(INDEX(Aufgaben!$A$4:$A$203,MATCH($J$4&amp;"#"&amp;6,Aufgaben!$O$4:$O$203,0))&amp;"  ·  "&amp;INDEX(Aufgaben!$B$4:$B$203,MATCH($J$4&amp;"#"&amp;6,Aufgaben!$O$4:$O$203,0)),"")</f>
        <v/>
      </c>
    </row>
    <row r="28" customFormat="false" ht="15.75" hidden="false" customHeight="true" outlineLevel="0" collapsed="false">
      <c r="B28" s="14" t="str">
        <f aca="false">IFERROR(INDEX(Aufgaben!$E$4:$E$203,MATCH($B$4&amp;"#"&amp;6,Aufgaben!$O$4:$O$203,0))&amp;"    ·    "&amp;INDEX(Aufgaben!$F$4:$F$203,MATCH($B$4&amp;"#"&amp;6,Aufgaben!$O$4:$O$203,0)),"")</f>
        <v/>
      </c>
      <c r="D28" s="14" t="str">
        <f aca="false">IFERROR(INDEX(Aufgaben!$E$4:$E$203,MATCH($D$4&amp;"#"&amp;6,Aufgaben!$O$4:$O$203,0))&amp;"    ·    "&amp;INDEX(Aufgaben!$F$4:$F$203,MATCH($D$4&amp;"#"&amp;6,Aufgaben!$O$4:$O$203,0)),"")</f>
        <v>Markus S.    ·    Mittel</v>
      </c>
      <c r="F28" s="14" t="str">
        <f aca="false">IFERROR(INDEX(Aufgaben!$E$4:$E$203,MATCH($F$4&amp;"#"&amp;6,Aufgaben!$O$4:$O$203,0))&amp;"    ·    "&amp;INDEX(Aufgaben!$F$4:$F$203,MATCH($F$4&amp;"#"&amp;6,Aufgaben!$O$4:$O$203,0)),"")</f>
        <v/>
      </c>
      <c r="H28" s="14" t="str">
        <f aca="false">IFERROR(INDEX(Aufgaben!$E$4:$E$203,MATCH($H$4&amp;"#"&amp;6,Aufgaben!$O$4:$O$203,0))&amp;"    ·    "&amp;INDEX(Aufgaben!$F$4:$F$203,MATCH($H$4&amp;"#"&amp;6,Aufgaben!$O$4:$O$203,0)),"")</f>
        <v/>
      </c>
      <c r="J28" s="14" t="str">
        <f aca="false">IFERROR(INDEX(Aufgaben!$E$4:$E$203,MATCH($J$4&amp;"#"&amp;6,Aufgaben!$O$4:$O$203,0))&amp;"    ·    "&amp;INDEX(Aufgaben!$F$4:$F$203,MATCH($J$4&amp;"#"&amp;6,Aufgaben!$O$4:$O$203,0)),"")</f>
        <v/>
      </c>
    </row>
    <row r="29" customFormat="false" ht="15.75" hidden="false" customHeight="true" outlineLevel="0" collapsed="false">
      <c r="B29" s="14" t="str">
        <f aca="false">IFERROR("Fällig: "&amp;TEXT(INDEX(Aufgaben!$I$4:$I$203,MATCH($B$4&amp;"#"&amp;6,Aufgaben!$O$4:$O$203,0)),"DD.MM.YYYY")&amp;"     "&amp;TEXT(INDEX(Aufgaben!$J$4:$J$203,MATCH($B$4&amp;"#"&amp;6,Aufgaben!$O$4:$O$203,0)),"0 %"),"")</f>
        <v/>
      </c>
      <c r="D29" s="14" t="str">
        <f aca="false">IFERROR("Fällig: "&amp;TEXT(INDEX(Aufgaben!$I$4:$I$203,MATCH($D$4&amp;"#"&amp;6,Aufgaben!$O$4:$O$203,0)),"DD.MM.YYYY")&amp;"     "&amp;TEXT(INDEX(Aufgaben!$J$4:$J$203,MATCH($D$4&amp;"#"&amp;6,Aufgaben!$O$4:$O$203,0)),"0 %"),"")</f>
        <v>Fällig: 18.10.2026     0 %</v>
      </c>
      <c r="F29" s="14" t="str">
        <f aca="false">IFERROR("Fällig: "&amp;TEXT(INDEX(Aufgaben!$I$4:$I$203,MATCH($F$4&amp;"#"&amp;6,Aufgaben!$O$4:$O$203,0)),"DD.MM.YYYY")&amp;"     "&amp;TEXT(INDEX(Aufgaben!$J$4:$J$203,MATCH($F$4&amp;"#"&amp;6,Aufgaben!$O$4:$O$203,0)),"0 %"),"")</f>
        <v/>
      </c>
      <c r="H29" s="14" t="str">
        <f aca="false">IFERROR("Fällig: "&amp;TEXT(INDEX(Aufgaben!$I$4:$I$203,MATCH($H$4&amp;"#"&amp;6,Aufgaben!$O$4:$O$203,0)),"DD.MM.YYYY")&amp;"     "&amp;TEXT(INDEX(Aufgaben!$J$4:$J$203,MATCH($H$4&amp;"#"&amp;6,Aufgaben!$O$4:$O$203,0)),"0 %"),"")</f>
        <v/>
      </c>
      <c r="J29" s="14" t="str">
        <f aca="false">IFERROR("Fällig: "&amp;TEXT(INDEX(Aufgaben!$I$4:$I$203,MATCH($J$4&amp;"#"&amp;6,Aufgaben!$O$4:$O$203,0)),"DD.MM.YYYY")&amp;"     "&amp;TEXT(INDEX(Aufgaben!$J$4:$J$203,MATCH($J$4&amp;"#"&amp;6,Aufgaben!$O$4:$O$203,0)),"0 %"),"")</f>
        <v/>
      </c>
    </row>
    <row r="30" customFormat="false" ht="6.75" hidden="false" customHeight="true" outlineLevel="0" collapsed="false"/>
    <row r="31" customFormat="false" ht="30" hidden="false" customHeight="true" outlineLevel="0" collapsed="false">
      <c r="B31" s="13" t="str">
        <f aca="false">IFERROR(INDEX(Aufgaben!$A$4:$A$203,MATCH($B$4&amp;"#"&amp;7,Aufgaben!$O$4:$O$203,0))&amp;"  ·  "&amp;INDEX(Aufgaben!$B$4:$B$203,MATCH($B$4&amp;"#"&amp;7,Aufgaben!$O$4:$O$203,0)),"")</f>
        <v/>
      </c>
      <c r="D31" s="13" t="str">
        <f aca="false">IFERROR(INDEX(Aufgaben!$A$4:$A$203,MATCH($D$4&amp;"#"&amp;7,Aufgaben!$O$4:$O$203,0))&amp;"  ·  "&amp;INDEX(Aufgaben!$B$4:$B$203,MATCH($D$4&amp;"#"&amp;7,Aufgaben!$O$4:$O$203,0)),"")</f>
        <v/>
      </c>
      <c r="F31" s="13" t="str">
        <f aca="false">IFERROR(INDEX(Aufgaben!$A$4:$A$203,MATCH($F$4&amp;"#"&amp;7,Aufgaben!$O$4:$O$203,0))&amp;"  ·  "&amp;INDEX(Aufgaben!$B$4:$B$203,MATCH($F$4&amp;"#"&amp;7,Aufgaben!$O$4:$O$203,0)),"")</f>
        <v/>
      </c>
      <c r="H31" s="13" t="str">
        <f aca="false">IFERROR(INDEX(Aufgaben!$A$4:$A$203,MATCH($H$4&amp;"#"&amp;7,Aufgaben!$O$4:$O$203,0))&amp;"  ·  "&amp;INDEX(Aufgaben!$B$4:$B$203,MATCH($H$4&amp;"#"&amp;7,Aufgaben!$O$4:$O$203,0)),"")</f>
        <v/>
      </c>
      <c r="J31" s="13" t="str">
        <f aca="false">IFERROR(INDEX(Aufgaben!$A$4:$A$203,MATCH($J$4&amp;"#"&amp;7,Aufgaben!$O$4:$O$203,0))&amp;"  ·  "&amp;INDEX(Aufgaben!$B$4:$B$203,MATCH($J$4&amp;"#"&amp;7,Aufgaben!$O$4:$O$203,0)),"")</f>
        <v/>
      </c>
    </row>
    <row r="32" customFormat="false" ht="15.75" hidden="false" customHeight="true" outlineLevel="0" collapsed="false">
      <c r="B32" s="14" t="str">
        <f aca="false">IFERROR(INDEX(Aufgaben!$E$4:$E$203,MATCH($B$4&amp;"#"&amp;7,Aufgaben!$O$4:$O$203,0))&amp;"    ·    "&amp;INDEX(Aufgaben!$F$4:$F$203,MATCH($B$4&amp;"#"&amp;7,Aufgaben!$O$4:$O$203,0)),"")</f>
        <v/>
      </c>
      <c r="D32" s="14" t="str">
        <f aca="false">IFERROR(INDEX(Aufgaben!$E$4:$E$203,MATCH($D$4&amp;"#"&amp;7,Aufgaben!$O$4:$O$203,0))&amp;"    ·    "&amp;INDEX(Aufgaben!$F$4:$F$203,MATCH($D$4&amp;"#"&amp;7,Aufgaben!$O$4:$O$203,0)),"")</f>
        <v/>
      </c>
      <c r="F32" s="14" t="str">
        <f aca="false">IFERROR(INDEX(Aufgaben!$E$4:$E$203,MATCH($F$4&amp;"#"&amp;7,Aufgaben!$O$4:$O$203,0))&amp;"    ·    "&amp;INDEX(Aufgaben!$F$4:$F$203,MATCH($F$4&amp;"#"&amp;7,Aufgaben!$O$4:$O$203,0)),"")</f>
        <v/>
      </c>
      <c r="H32" s="14" t="str">
        <f aca="false">IFERROR(INDEX(Aufgaben!$E$4:$E$203,MATCH($H$4&amp;"#"&amp;7,Aufgaben!$O$4:$O$203,0))&amp;"    ·    "&amp;INDEX(Aufgaben!$F$4:$F$203,MATCH($H$4&amp;"#"&amp;7,Aufgaben!$O$4:$O$203,0)),"")</f>
        <v/>
      </c>
      <c r="J32" s="14" t="str">
        <f aca="false">IFERROR(INDEX(Aufgaben!$E$4:$E$203,MATCH($J$4&amp;"#"&amp;7,Aufgaben!$O$4:$O$203,0))&amp;"    ·    "&amp;INDEX(Aufgaben!$F$4:$F$203,MATCH($J$4&amp;"#"&amp;7,Aufgaben!$O$4:$O$203,0)),"")</f>
        <v/>
      </c>
    </row>
    <row r="33" customFormat="false" ht="15.75" hidden="false" customHeight="true" outlineLevel="0" collapsed="false">
      <c r="B33" s="14" t="str">
        <f aca="false">IFERROR("Fällig: "&amp;TEXT(INDEX(Aufgaben!$I$4:$I$203,MATCH($B$4&amp;"#"&amp;7,Aufgaben!$O$4:$O$203,0)),"DD.MM.YYYY")&amp;"     "&amp;TEXT(INDEX(Aufgaben!$J$4:$J$203,MATCH($B$4&amp;"#"&amp;7,Aufgaben!$O$4:$O$203,0)),"0 %"),"")</f>
        <v/>
      </c>
      <c r="D33" s="14" t="str">
        <f aca="false">IFERROR("Fällig: "&amp;TEXT(INDEX(Aufgaben!$I$4:$I$203,MATCH($D$4&amp;"#"&amp;7,Aufgaben!$O$4:$O$203,0)),"DD.MM.YYYY")&amp;"     "&amp;TEXT(INDEX(Aufgaben!$J$4:$J$203,MATCH($D$4&amp;"#"&amp;7,Aufgaben!$O$4:$O$203,0)),"0 %"),"")</f>
        <v/>
      </c>
      <c r="F33" s="14" t="str">
        <f aca="false">IFERROR("Fällig: "&amp;TEXT(INDEX(Aufgaben!$I$4:$I$203,MATCH($F$4&amp;"#"&amp;7,Aufgaben!$O$4:$O$203,0)),"DD.MM.YYYY")&amp;"     "&amp;TEXT(INDEX(Aufgaben!$J$4:$J$203,MATCH($F$4&amp;"#"&amp;7,Aufgaben!$O$4:$O$203,0)),"0 %"),"")</f>
        <v/>
      </c>
      <c r="H33" s="14" t="str">
        <f aca="false">IFERROR("Fällig: "&amp;TEXT(INDEX(Aufgaben!$I$4:$I$203,MATCH($H$4&amp;"#"&amp;7,Aufgaben!$O$4:$O$203,0)),"DD.MM.YYYY")&amp;"     "&amp;TEXT(INDEX(Aufgaben!$J$4:$J$203,MATCH($H$4&amp;"#"&amp;7,Aufgaben!$O$4:$O$203,0)),"0 %"),"")</f>
        <v/>
      </c>
      <c r="J33" s="14" t="str">
        <f aca="false">IFERROR("Fällig: "&amp;TEXT(INDEX(Aufgaben!$I$4:$I$203,MATCH($J$4&amp;"#"&amp;7,Aufgaben!$O$4:$O$203,0)),"DD.MM.YYYY")&amp;"     "&amp;TEXT(INDEX(Aufgaben!$J$4:$J$203,MATCH($J$4&amp;"#"&amp;7,Aufgaben!$O$4:$O$203,0)),"0 %"),"")</f>
        <v/>
      </c>
    </row>
    <row r="34" customFormat="false" ht="6.75" hidden="false" customHeight="true" outlineLevel="0" collapsed="false"/>
    <row r="35" customFormat="false" ht="30" hidden="false" customHeight="true" outlineLevel="0" collapsed="false">
      <c r="B35" s="13" t="str">
        <f aca="false">IFERROR(INDEX(Aufgaben!$A$4:$A$203,MATCH($B$4&amp;"#"&amp;8,Aufgaben!$O$4:$O$203,0))&amp;"  ·  "&amp;INDEX(Aufgaben!$B$4:$B$203,MATCH($B$4&amp;"#"&amp;8,Aufgaben!$O$4:$O$203,0)),"")</f>
        <v/>
      </c>
      <c r="D35" s="13" t="str">
        <f aca="false">IFERROR(INDEX(Aufgaben!$A$4:$A$203,MATCH($D$4&amp;"#"&amp;8,Aufgaben!$O$4:$O$203,0))&amp;"  ·  "&amp;INDEX(Aufgaben!$B$4:$B$203,MATCH($D$4&amp;"#"&amp;8,Aufgaben!$O$4:$O$203,0)),"")</f>
        <v/>
      </c>
      <c r="F35" s="13" t="str">
        <f aca="false">IFERROR(INDEX(Aufgaben!$A$4:$A$203,MATCH($F$4&amp;"#"&amp;8,Aufgaben!$O$4:$O$203,0))&amp;"  ·  "&amp;INDEX(Aufgaben!$B$4:$B$203,MATCH($F$4&amp;"#"&amp;8,Aufgaben!$O$4:$O$203,0)),"")</f>
        <v/>
      </c>
      <c r="H35" s="13" t="str">
        <f aca="false">IFERROR(INDEX(Aufgaben!$A$4:$A$203,MATCH($H$4&amp;"#"&amp;8,Aufgaben!$O$4:$O$203,0))&amp;"  ·  "&amp;INDEX(Aufgaben!$B$4:$B$203,MATCH($H$4&amp;"#"&amp;8,Aufgaben!$O$4:$O$203,0)),"")</f>
        <v/>
      </c>
      <c r="J35" s="13" t="str">
        <f aca="false">IFERROR(INDEX(Aufgaben!$A$4:$A$203,MATCH($J$4&amp;"#"&amp;8,Aufgaben!$O$4:$O$203,0))&amp;"  ·  "&amp;INDEX(Aufgaben!$B$4:$B$203,MATCH($J$4&amp;"#"&amp;8,Aufgaben!$O$4:$O$203,0)),"")</f>
        <v/>
      </c>
    </row>
    <row r="36" customFormat="false" ht="15.75" hidden="false" customHeight="true" outlineLevel="0" collapsed="false">
      <c r="B36" s="14" t="str">
        <f aca="false">IFERROR(INDEX(Aufgaben!$E$4:$E$203,MATCH($B$4&amp;"#"&amp;8,Aufgaben!$O$4:$O$203,0))&amp;"    ·    "&amp;INDEX(Aufgaben!$F$4:$F$203,MATCH($B$4&amp;"#"&amp;8,Aufgaben!$O$4:$O$203,0)),"")</f>
        <v/>
      </c>
      <c r="D36" s="14" t="str">
        <f aca="false">IFERROR(INDEX(Aufgaben!$E$4:$E$203,MATCH($D$4&amp;"#"&amp;8,Aufgaben!$O$4:$O$203,0))&amp;"    ·    "&amp;INDEX(Aufgaben!$F$4:$F$203,MATCH($D$4&amp;"#"&amp;8,Aufgaben!$O$4:$O$203,0)),"")</f>
        <v/>
      </c>
      <c r="F36" s="14" t="str">
        <f aca="false">IFERROR(INDEX(Aufgaben!$E$4:$E$203,MATCH($F$4&amp;"#"&amp;8,Aufgaben!$O$4:$O$203,0))&amp;"    ·    "&amp;INDEX(Aufgaben!$F$4:$F$203,MATCH($F$4&amp;"#"&amp;8,Aufgaben!$O$4:$O$203,0)),"")</f>
        <v/>
      </c>
      <c r="H36" s="14" t="str">
        <f aca="false">IFERROR(INDEX(Aufgaben!$E$4:$E$203,MATCH($H$4&amp;"#"&amp;8,Aufgaben!$O$4:$O$203,0))&amp;"    ·    "&amp;INDEX(Aufgaben!$F$4:$F$203,MATCH($H$4&amp;"#"&amp;8,Aufgaben!$O$4:$O$203,0)),"")</f>
        <v/>
      </c>
      <c r="J36" s="14" t="str">
        <f aca="false">IFERROR(INDEX(Aufgaben!$E$4:$E$203,MATCH($J$4&amp;"#"&amp;8,Aufgaben!$O$4:$O$203,0))&amp;"    ·    "&amp;INDEX(Aufgaben!$F$4:$F$203,MATCH($J$4&amp;"#"&amp;8,Aufgaben!$O$4:$O$203,0)),"")</f>
        <v/>
      </c>
    </row>
    <row r="37" customFormat="false" ht="15.75" hidden="false" customHeight="true" outlineLevel="0" collapsed="false">
      <c r="B37" s="14" t="str">
        <f aca="false">IFERROR("Fällig: "&amp;TEXT(INDEX(Aufgaben!$I$4:$I$203,MATCH($B$4&amp;"#"&amp;8,Aufgaben!$O$4:$O$203,0)),"DD.MM.YYYY")&amp;"     "&amp;TEXT(INDEX(Aufgaben!$J$4:$J$203,MATCH($B$4&amp;"#"&amp;8,Aufgaben!$O$4:$O$203,0)),"0 %"),"")</f>
        <v/>
      </c>
      <c r="D37" s="14" t="str">
        <f aca="false">IFERROR("Fällig: "&amp;TEXT(INDEX(Aufgaben!$I$4:$I$203,MATCH($D$4&amp;"#"&amp;8,Aufgaben!$O$4:$O$203,0)),"DD.MM.YYYY")&amp;"     "&amp;TEXT(INDEX(Aufgaben!$J$4:$J$203,MATCH($D$4&amp;"#"&amp;8,Aufgaben!$O$4:$O$203,0)),"0 %"),"")</f>
        <v/>
      </c>
      <c r="F37" s="14" t="str">
        <f aca="false">IFERROR("Fällig: "&amp;TEXT(INDEX(Aufgaben!$I$4:$I$203,MATCH($F$4&amp;"#"&amp;8,Aufgaben!$O$4:$O$203,0)),"DD.MM.YYYY")&amp;"     "&amp;TEXT(INDEX(Aufgaben!$J$4:$J$203,MATCH($F$4&amp;"#"&amp;8,Aufgaben!$O$4:$O$203,0)),"0 %"),"")</f>
        <v/>
      </c>
      <c r="H37" s="14" t="str">
        <f aca="false">IFERROR("Fällig: "&amp;TEXT(INDEX(Aufgaben!$I$4:$I$203,MATCH($H$4&amp;"#"&amp;8,Aufgaben!$O$4:$O$203,0)),"DD.MM.YYYY")&amp;"     "&amp;TEXT(INDEX(Aufgaben!$J$4:$J$203,MATCH($H$4&amp;"#"&amp;8,Aufgaben!$O$4:$O$203,0)),"0 %"),"")</f>
        <v/>
      </c>
      <c r="J37" s="14" t="str">
        <f aca="false">IFERROR("Fällig: "&amp;TEXT(INDEX(Aufgaben!$I$4:$I$203,MATCH($J$4&amp;"#"&amp;8,Aufgaben!$O$4:$O$203,0)),"DD.MM.YYYY")&amp;"     "&amp;TEXT(INDEX(Aufgaben!$J$4:$J$203,MATCH($J$4&amp;"#"&amp;8,Aufgaben!$O$4:$O$203,0)),"0 %"),"")</f>
        <v/>
      </c>
    </row>
    <row r="38" customFormat="false" ht="6.75" hidden="false" customHeight="true" outlineLevel="0" collapsed="false"/>
  </sheetData>
  <mergeCells count="2">
    <mergeCell ref="B1:J1"/>
    <mergeCell ref="B2:J2"/>
  </mergeCells>
  <conditionalFormatting sqref="B5">
    <cfRule type="expression" priority="2" aboveAverage="0" equalAverage="0" bottom="0" percent="0" rank="0" text="" dxfId="0">
      <formula>AND(Einstellungen!$C$9&lt;&gt;"",COUNTIF(Aufgaben!$G$4:$G$203,$B$4)&gt;Einstellungen!$C$9)</formula>
    </cfRule>
  </conditionalFormatting>
  <conditionalFormatting sqref="D5">
    <cfRule type="expression" priority="3" aboveAverage="0" equalAverage="0" bottom="0" percent="0" rank="0" text="" dxfId="0">
      <formula>AND(Einstellungen!$C$10&lt;&gt;"",COUNTIF(Aufgaben!$G$4:$G$203,$D$4)&gt;Einstellungen!$C$10)</formula>
    </cfRule>
  </conditionalFormatting>
  <conditionalFormatting sqref="F5">
    <cfRule type="expression" priority="4" aboveAverage="0" equalAverage="0" bottom="0" percent="0" rank="0" text="" dxfId="0">
      <formula>AND(Einstellungen!$C$11&lt;&gt;"",COUNTIF(Aufgaben!$G$4:$G$203,$F$4)&gt;Einstellungen!$C$11)</formula>
    </cfRule>
  </conditionalFormatting>
  <conditionalFormatting sqref="H5">
    <cfRule type="expression" priority="5" aboveAverage="0" equalAverage="0" bottom="0" percent="0" rank="0" text="" dxfId="0">
      <formula>AND(Einstellungen!$C$12&lt;&gt;"",COUNTIF(Aufgaben!$G$4:$G$203,$H$4)&gt;Einstellungen!$C$12)</formula>
    </cfRule>
  </conditionalFormatting>
  <conditionalFormatting sqref="J5">
    <cfRule type="expression" priority="6" aboveAverage="0" equalAverage="0" bottom="0" percent="0" rank="0" text="" dxfId="0">
      <formula>AND(Einstellungen!$C$13&lt;&gt;"",COUNTIF(Aufgaben!$G$4:$G$203,$J$4)&gt;Einstellungen!$C$13)</formula>
    </cfRule>
  </conditionalFormatting>
  <conditionalFormatting sqref="B7:B9">
    <cfRule type="expression" priority="7" aboveAverage="0" equalAverage="0" bottom="0" percent="0" rank="0" text="" dxfId="1">
      <formula>$B$7&lt;&gt;""</formula>
    </cfRule>
  </conditionalFormatting>
  <conditionalFormatting sqref="B7">
    <cfRule type="expression" priority="8" aboveAverage="0" equalAverage="0" bottom="0" percent="0" rank="0" text="" dxfId="2">
      <formula>$B$7&lt;&gt;""</formula>
    </cfRule>
  </conditionalFormatting>
  <conditionalFormatting sqref="B8">
    <cfRule type="expression" priority="9" aboveAverage="0" equalAverage="0" bottom="0" percent="0" rank="0" text="" dxfId="3">
      <formula>ISNUMBER(SEARCH("Kritisch",B8))</formula>
    </cfRule>
    <cfRule type="expression" priority="10" aboveAverage="0" equalAverage="0" bottom="0" percent="0" rank="0" text="" dxfId="4">
      <formula>ISNUMBER(SEARCH("Hoch",B8))</formula>
    </cfRule>
    <cfRule type="expression" priority="11" aboveAverage="0" equalAverage="0" bottom="0" percent="0" rank="0" text="" dxfId="5">
      <formula>ISNUMBER(SEARCH("Mittel",B8))</formula>
    </cfRule>
    <cfRule type="expression" priority="12" aboveAverage="0" equalAverage="0" bottom="0" percent="0" rank="0" text="" dxfId="6">
      <formula>ISNUMBER(SEARCH("Niedrig",B8))</formula>
    </cfRule>
  </conditionalFormatting>
  <conditionalFormatting sqref="B11:B13">
    <cfRule type="expression" priority="13" aboveAverage="0" equalAverage="0" bottom="0" percent="0" rank="0" text="" dxfId="1">
      <formula>$B$11&lt;&gt;""</formula>
    </cfRule>
  </conditionalFormatting>
  <conditionalFormatting sqref="B11">
    <cfRule type="expression" priority="14" aboveAverage="0" equalAverage="0" bottom="0" percent="0" rank="0" text="" dxfId="2">
      <formula>$B$11&lt;&gt;""</formula>
    </cfRule>
  </conditionalFormatting>
  <conditionalFormatting sqref="B12">
    <cfRule type="expression" priority="15" aboveAverage="0" equalAverage="0" bottom="0" percent="0" rank="0" text="" dxfId="3">
      <formula>ISNUMBER(SEARCH("Kritisch",B12))</formula>
    </cfRule>
    <cfRule type="expression" priority="16" aboveAverage="0" equalAverage="0" bottom="0" percent="0" rank="0" text="" dxfId="4">
      <formula>ISNUMBER(SEARCH("Hoch",B12))</formula>
    </cfRule>
    <cfRule type="expression" priority="17" aboveAverage="0" equalAverage="0" bottom="0" percent="0" rank="0" text="" dxfId="5">
      <formula>ISNUMBER(SEARCH("Mittel",B12))</formula>
    </cfRule>
    <cfRule type="expression" priority="18" aboveAverage="0" equalAverage="0" bottom="0" percent="0" rank="0" text="" dxfId="6">
      <formula>ISNUMBER(SEARCH("Niedrig",B12))</formula>
    </cfRule>
  </conditionalFormatting>
  <conditionalFormatting sqref="B15:B17">
    <cfRule type="expression" priority="19" aboveAverage="0" equalAverage="0" bottom="0" percent="0" rank="0" text="" dxfId="1">
      <formula>$B$15&lt;&gt;""</formula>
    </cfRule>
  </conditionalFormatting>
  <conditionalFormatting sqref="B15">
    <cfRule type="expression" priority="20" aboveAverage="0" equalAverage="0" bottom="0" percent="0" rank="0" text="" dxfId="2">
      <formula>$B$15&lt;&gt;""</formula>
    </cfRule>
  </conditionalFormatting>
  <conditionalFormatting sqref="B16">
    <cfRule type="expression" priority="21" aboveAverage="0" equalAverage="0" bottom="0" percent="0" rank="0" text="" dxfId="3">
      <formula>ISNUMBER(SEARCH("Kritisch",B16))</formula>
    </cfRule>
    <cfRule type="expression" priority="22" aboveAverage="0" equalAverage="0" bottom="0" percent="0" rank="0" text="" dxfId="4">
      <formula>ISNUMBER(SEARCH("Hoch",B16))</formula>
    </cfRule>
    <cfRule type="expression" priority="23" aboveAverage="0" equalAverage="0" bottom="0" percent="0" rank="0" text="" dxfId="5">
      <formula>ISNUMBER(SEARCH("Mittel",B16))</formula>
    </cfRule>
    <cfRule type="expression" priority="24" aboveAverage="0" equalAverage="0" bottom="0" percent="0" rank="0" text="" dxfId="6">
      <formula>ISNUMBER(SEARCH("Niedrig",B16))</formula>
    </cfRule>
  </conditionalFormatting>
  <conditionalFormatting sqref="B19:B21">
    <cfRule type="expression" priority="25" aboveAverage="0" equalAverage="0" bottom="0" percent="0" rank="0" text="" dxfId="1">
      <formula>$B$19&lt;&gt;""</formula>
    </cfRule>
  </conditionalFormatting>
  <conditionalFormatting sqref="B19">
    <cfRule type="expression" priority="26" aboveAverage="0" equalAverage="0" bottom="0" percent="0" rank="0" text="" dxfId="2">
      <formula>$B$19&lt;&gt;""</formula>
    </cfRule>
  </conditionalFormatting>
  <conditionalFormatting sqref="B20">
    <cfRule type="expression" priority="27" aboveAverage="0" equalAverage="0" bottom="0" percent="0" rank="0" text="" dxfId="3">
      <formula>ISNUMBER(SEARCH("Kritisch",B20))</formula>
    </cfRule>
    <cfRule type="expression" priority="28" aboveAverage="0" equalAverage="0" bottom="0" percent="0" rank="0" text="" dxfId="4">
      <formula>ISNUMBER(SEARCH("Hoch",B20))</formula>
    </cfRule>
    <cfRule type="expression" priority="29" aboveAverage="0" equalAverage="0" bottom="0" percent="0" rank="0" text="" dxfId="5">
      <formula>ISNUMBER(SEARCH("Mittel",B20))</formula>
    </cfRule>
    <cfRule type="expression" priority="30" aboveAverage="0" equalAverage="0" bottom="0" percent="0" rank="0" text="" dxfId="6">
      <formula>ISNUMBER(SEARCH("Niedrig",B20))</formula>
    </cfRule>
  </conditionalFormatting>
  <conditionalFormatting sqref="B23:B25">
    <cfRule type="expression" priority="31" aboveAverage="0" equalAverage="0" bottom="0" percent="0" rank="0" text="" dxfId="1">
      <formula>$B$23&lt;&gt;""</formula>
    </cfRule>
  </conditionalFormatting>
  <conditionalFormatting sqref="B23">
    <cfRule type="expression" priority="32" aboveAverage="0" equalAverage="0" bottom="0" percent="0" rank="0" text="" dxfId="2">
      <formula>$B$23&lt;&gt;""</formula>
    </cfRule>
  </conditionalFormatting>
  <conditionalFormatting sqref="B24">
    <cfRule type="expression" priority="33" aboveAverage="0" equalAverage="0" bottom="0" percent="0" rank="0" text="" dxfId="3">
      <formula>ISNUMBER(SEARCH("Kritisch",B24))</formula>
    </cfRule>
    <cfRule type="expression" priority="34" aboveAverage="0" equalAverage="0" bottom="0" percent="0" rank="0" text="" dxfId="4">
      <formula>ISNUMBER(SEARCH("Hoch",B24))</formula>
    </cfRule>
    <cfRule type="expression" priority="35" aboveAverage="0" equalAverage="0" bottom="0" percent="0" rank="0" text="" dxfId="5">
      <formula>ISNUMBER(SEARCH("Mittel",B24))</formula>
    </cfRule>
    <cfRule type="expression" priority="36" aboveAverage="0" equalAverage="0" bottom="0" percent="0" rank="0" text="" dxfId="6">
      <formula>ISNUMBER(SEARCH("Niedrig",B24))</formula>
    </cfRule>
  </conditionalFormatting>
  <conditionalFormatting sqref="B27:B29">
    <cfRule type="expression" priority="37" aboveAverage="0" equalAverage="0" bottom="0" percent="0" rank="0" text="" dxfId="1">
      <formula>$B$27&lt;&gt;""</formula>
    </cfRule>
  </conditionalFormatting>
  <conditionalFormatting sqref="B27">
    <cfRule type="expression" priority="38" aboveAverage="0" equalAverage="0" bottom="0" percent="0" rank="0" text="" dxfId="2">
      <formula>$B$27&lt;&gt;""</formula>
    </cfRule>
  </conditionalFormatting>
  <conditionalFormatting sqref="B28">
    <cfRule type="expression" priority="39" aboveAverage="0" equalAverage="0" bottom="0" percent="0" rank="0" text="" dxfId="3">
      <formula>ISNUMBER(SEARCH("Kritisch",B28))</formula>
    </cfRule>
    <cfRule type="expression" priority="40" aboveAverage="0" equalAverage="0" bottom="0" percent="0" rank="0" text="" dxfId="4">
      <formula>ISNUMBER(SEARCH("Hoch",B28))</formula>
    </cfRule>
    <cfRule type="expression" priority="41" aboveAverage="0" equalAverage="0" bottom="0" percent="0" rank="0" text="" dxfId="5">
      <formula>ISNUMBER(SEARCH("Mittel",B28))</formula>
    </cfRule>
    <cfRule type="expression" priority="42" aboveAverage="0" equalAverage="0" bottom="0" percent="0" rank="0" text="" dxfId="6">
      <formula>ISNUMBER(SEARCH("Niedrig",B28))</formula>
    </cfRule>
  </conditionalFormatting>
  <conditionalFormatting sqref="B31:B33">
    <cfRule type="expression" priority="43" aboveAverage="0" equalAverage="0" bottom="0" percent="0" rank="0" text="" dxfId="1">
      <formula>$B$31&lt;&gt;""</formula>
    </cfRule>
  </conditionalFormatting>
  <conditionalFormatting sqref="B31">
    <cfRule type="expression" priority="44" aboveAverage="0" equalAverage="0" bottom="0" percent="0" rank="0" text="" dxfId="2">
      <formula>$B$31&lt;&gt;""</formula>
    </cfRule>
  </conditionalFormatting>
  <conditionalFormatting sqref="B32">
    <cfRule type="expression" priority="45" aboveAverage="0" equalAverage="0" bottom="0" percent="0" rank="0" text="" dxfId="3">
      <formula>ISNUMBER(SEARCH("Kritisch",B32))</formula>
    </cfRule>
    <cfRule type="expression" priority="46" aboveAverage="0" equalAverage="0" bottom="0" percent="0" rank="0" text="" dxfId="4">
      <formula>ISNUMBER(SEARCH("Hoch",B32))</formula>
    </cfRule>
    <cfRule type="expression" priority="47" aboveAverage="0" equalAverage="0" bottom="0" percent="0" rank="0" text="" dxfId="5">
      <formula>ISNUMBER(SEARCH("Mittel",B32))</formula>
    </cfRule>
    <cfRule type="expression" priority="48" aboveAverage="0" equalAverage="0" bottom="0" percent="0" rank="0" text="" dxfId="6">
      <formula>ISNUMBER(SEARCH("Niedrig",B32))</formula>
    </cfRule>
  </conditionalFormatting>
  <conditionalFormatting sqref="B35:B37">
    <cfRule type="expression" priority="49" aboveAverage="0" equalAverage="0" bottom="0" percent="0" rank="0" text="" dxfId="1">
      <formula>$B$35&lt;&gt;""</formula>
    </cfRule>
  </conditionalFormatting>
  <conditionalFormatting sqref="B35">
    <cfRule type="expression" priority="50" aboveAverage="0" equalAverage="0" bottom="0" percent="0" rank="0" text="" dxfId="2">
      <formula>$B$35&lt;&gt;""</formula>
    </cfRule>
  </conditionalFormatting>
  <conditionalFormatting sqref="B36">
    <cfRule type="expression" priority="51" aboveAverage="0" equalAverage="0" bottom="0" percent="0" rank="0" text="" dxfId="3">
      <formula>ISNUMBER(SEARCH("Kritisch",B36))</formula>
    </cfRule>
    <cfRule type="expression" priority="52" aboveAverage="0" equalAverage="0" bottom="0" percent="0" rank="0" text="" dxfId="4">
      <formula>ISNUMBER(SEARCH("Hoch",B36))</formula>
    </cfRule>
    <cfRule type="expression" priority="53" aboveAverage="0" equalAverage="0" bottom="0" percent="0" rank="0" text="" dxfId="5">
      <formula>ISNUMBER(SEARCH("Mittel",B36))</formula>
    </cfRule>
    <cfRule type="expression" priority="54" aboveAverage="0" equalAverage="0" bottom="0" percent="0" rank="0" text="" dxfId="6">
      <formula>ISNUMBER(SEARCH("Niedrig",B36))</formula>
    </cfRule>
  </conditionalFormatting>
  <conditionalFormatting sqref="D7:D9">
    <cfRule type="expression" priority="55" aboveAverage="0" equalAverage="0" bottom="0" percent="0" rank="0" text="" dxfId="1">
      <formula>$D$7&lt;&gt;""</formula>
    </cfRule>
  </conditionalFormatting>
  <conditionalFormatting sqref="D7">
    <cfRule type="expression" priority="56" aboveAverage="0" equalAverage="0" bottom="0" percent="0" rank="0" text="" dxfId="7">
      <formula>$D$7&lt;&gt;""</formula>
    </cfRule>
  </conditionalFormatting>
  <conditionalFormatting sqref="D8">
    <cfRule type="expression" priority="57" aboveAverage="0" equalAverage="0" bottom="0" percent="0" rank="0" text="" dxfId="3">
      <formula>ISNUMBER(SEARCH("Kritisch",D8))</formula>
    </cfRule>
    <cfRule type="expression" priority="58" aboveAverage="0" equalAverage="0" bottom="0" percent="0" rank="0" text="" dxfId="4">
      <formula>ISNUMBER(SEARCH("Hoch",D8))</formula>
    </cfRule>
    <cfRule type="expression" priority="59" aboveAverage="0" equalAverage="0" bottom="0" percent="0" rank="0" text="" dxfId="5">
      <formula>ISNUMBER(SEARCH("Mittel",D8))</formula>
    </cfRule>
    <cfRule type="expression" priority="60" aboveAverage="0" equalAverage="0" bottom="0" percent="0" rank="0" text="" dxfId="6">
      <formula>ISNUMBER(SEARCH("Niedrig",D8))</formula>
    </cfRule>
  </conditionalFormatting>
  <conditionalFormatting sqref="D11:D13">
    <cfRule type="expression" priority="61" aboveAverage="0" equalAverage="0" bottom="0" percent="0" rank="0" text="" dxfId="1">
      <formula>$D$11&lt;&gt;""</formula>
    </cfRule>
  </conditionalFormatting>
  <conditionalFormatting sqref="D11">
    <cfRule type="expression" priority="62" aboveAverage="0" equalAverage="0" bottom="0" percent="0" rank="0" text="" dxfId="7">
      <formula>$D$11&lt;&gt;""</formula>
    </cfRule>
  </conditionalFormatting>
  <conditionalFormatting sqref="D12">
    <cfRule type="expression" priority="63" aboveAverage="0" equalAverage="0" bottom="0" percent="0" rank="0" text="" dxfId="3">
      <formula>ISNUMBER(SEARCH("Kritisch",D12))</formula>
    </cfRule>
    <cfRule type="expression" priority="64" aboveAverage="0" equalAverage="0" bottom="0" percent="0" rank="0" text="" dxfId="4">
      <formula>ISNUMBER(SEARCH("Hoch",D12))</formula>
    </cfRule>
    <cfRule type="expression" priority="65" aboveAverage="0" equalAverage="0" bottom="0" percent="0" rank="0" text="" dxfId="5">
      <formula>ISNUMBER(SEARCH("Mittel",D12))</formula>
    </cfRule>
    <cfRule type="expression" priority="66" aboveAverage="0" equalAverage="0" bottom="0" percent="0" rank="0" text="" dxfId="6">
      <formula>ISNUMBER(SEARCH("Niedrig",D12))</formula>
    </cfRule>
  </conditionalFormatting>
  <conditionalFormatting sqref="D15:D17">
    <cfRule type="expression" priority="67" aboveAverage="0" equalAverage="0" bottom="0" percent="0" rank="0" text="" dxfId="1">
      <formula>$D$15&lt;&gt;""</formula>
    </cfRule>
  </conditionalFormatting>
  <conditionalFormatting sqref="D15">
    <cfRule type="expression" priority="68" aboveAverage="0" equalAverage="0" bottom="0" percent="0" rank="0" text="" dxfId="7">
      <formula>$D$15&lt;&gt;""</formula>
    </cfRule>
  </conditionalFormatting>
  <conditionalFormatting sqref="D16">
    <cfRule type="expression" priority="69" aboveAverage="0" equalAverage="0" bottom="0" percent="0" rank="0" text="" dxfId="3">
      <formula>ISNUMBER(SEARCH("Kritisch",D16))</formula>
    </cfRule>
    <cfRule type="expression" priority="70" aboveAverage="0" equalAverage="0" bottom="0" percent="0" rank="0" text="" dxfId="4">
      <formula>ISNUMBER(SEARCH("Hoch",D16))</formula>
    </cfRule>
    <cfRule type="expression" priority="71" aboveAverage="0" equalAverage="0" bottom="0" percent="0" rank="0" text="" dxfId="5">
      <formula>ISNUMBER(SEARCH("Mittel",D16))</formula>
    </cfRule>
    <cfRule type="expression" priority="72" aboveAverage="0" equalAverage="0" bottom="0" percent="0" rank="0" text="" dxfId="6">
      <formula>ISNUMBER(SEARCH("Niedrig",D16))</formula>
    </cfRule>
  </conditionalFormatting>
  <conditionalFormatting sqref="D19:D21">
    <cfRule type="expression" priority="73" aboveAverage="0" equalAverage="0" bottom="0" percent="0" rank="0" text="" dxfId="1">
      <formula>$D$19&lt;&gt;""</formula>
    </cfRule>
  </conditionalFormatting>
  <conditionalFormatting sqref="D19">
    <cfRule type="expression" priority="74" aboveAverage="0" equalAverage="0" bottom="0" percent="0" rank="0" text="" dxfId="7">
      <formula>$D$19&lt;&gt;""</formula>
    </cfRule>
  </conditionalFormatting>
  <conditionalFormatting sqref="D20">
    <cfRule type="expression" priority="75" aboveAverage="0" equalAverage="0" bottom="0" percent="0" rank="0" text="" dxfId="3">
      <formula>ISNUMBER(SEARCH("Kritisch",D20))</formula>
    </cfRule>
    <cfRule type="expression" priority="76" aboveAverage="0" equalAverage="0" bottom="0" percent="0" rank="0" text="" dxfId="4">
      <formula>ISNUMBER(SEARCH("Hoch",D20))</formula>
    </cfRule>
    <cfRule type="expression" priority="77" aboveAverage="0" equalAverage="0" bottom="0" percent="0" rank="0" text="" dxfId="5">
      <formula>ISNUMBER(SEARCH("Mittel",D20))</formula>
    </cfRule>
    <cfRule type="expression" priority="78" aboveAverage="0" equalAverage="0" bottom="0" percent="0" rank="0" text="" dxfId="6">
      <formula>ISNUMBER(SEARCH("Niedrig",D20))</formula>
    </cfRule>
  </conditionalFormatting>
  <conditionalFormatting sqref="D23:D25">
    <cfRule type="expression" priority="79" aboveAverage="0" equalAverage="0" bottom="0" percent="0" rank="0" text="" dxfId="1">
      <formula>$D$23&lt;&gt;""</formula>
    </cfRule>
  </conditionalFormatting>
  <conditionalFormatting sqref="D23">
    <cfRule type="expression" priority="80" aboveAverage="0" equalAverage="0" bottom="0" percent="0" rank="0" text="" dxfId="7">
      <formula>$D$23&lt;&gt;""</formula>
    </cfRule>
  </conditionalFormatting>
  <conditionalFormatting sqref="D24">
    <cfRule type="expression" priority="81" aboveAverage="0" equalAverage="0" bottom="0" percent="0" rank="0" text="" dxfId="3">
      <formula>ISNUMBER(SEARCH("Kritisch",D24))</formula>
    </cfRule>
    <cfRule type="expression" priority="82" aboveAverage="0" equalAverage="0" bottom="0" percent="0" rank="0" text="" dxfId="4">
      <formula>ISNUMBER(SEARCH("Hoch",D24))</formula>
    </cfRule>
    <cfRule type="expression" priority="83" aboveAverage="0" equalAverage="0" bottom="0" percent="0" rank="0" text="" dxfId="5">
      <formula>ISNUMBER(SEARCH("Mittel",D24))</formula>
    </cfRule>
    <cfRule type="expression" priority="84" aboveAverage="0" equalAverage="0" bottom="0" percent="0" rank="0" text="" dxfId="6">
      <formula>ISNUMBER(SEARCH("Niedrig",D24))</formula>
    </cfRule>
  </conditionalFormatting>
  <conditionalFormatting sqref="D27:D29">
    <cfRule type="expression" priority="85" aboveAverage="0" equalAverage="0" bottom="0" percent="0" rank="0" text="" dxfId="1">
      <formula>$D$27&lt;&gt;""</formula>
    </cfRule>
  </conditionalFormatting>
  <conditionalFormatting sqref="D27">
    <cfRule type="expression" priority="86" aboveAverage="0" equalAverage="0" bottom="0" percent="0" rank="0" text="" dxfId="7">
      <formula>$D$27&lt;&gt;""</formula>
    </cfRule>
  </conditionalFormatting>
  <conditionalFormatting sqref="D28">
    <cfRule type="expression" priority="87" aboveAverage="0" equalAverage="0" bottom="0" percent="0" rank="0" text="" dxfId="3">
      <formula>ISNUMBER(SEARCH("Kritisch",D28))</formula>
    </cfRule>
    <cfRule type="expression" priority="88" aboveAverage="0" equalAverage="0" bottom="0" percent="0" rank="0" text="" dxfId="4">
      <formula>ISNUMBER(SEARCH("Hoch",D28))</formula>
    </cfRule>
    <cfRule type="expression" priority="89" aboveAverage="0" equalAverage="0" bottom="0" percent="0" rank="0" text="" dxfId="5">
      <formula>ISNUMBER(SEARCH("Mittel",D28))</formula>
    </cfRule>
    <cfRule type="expression" priority="90" aboveAverage="0" equalAverage="0" bottom="0" percent="0" rank="0" text="" dxfId="6">
      <formula>ISNUMBER(SEARCH("Niedrig",D28))</formula>
    </cfRule>
  </conditionalFormatting>
  <conditionalFormatting sqref="D31:D33">
    <cfRule type="expression" priority="91" aboveAverage="0" equalAverage="0" bottom="0" percent="0" rank="0" text="" dxfId="1">
      <formula>$D$31&lt;&gt;""</formula>
    </cfRule>
  </conditionalFormatting>
  <conditionalFormatting sqref="D31">
    <cfRule type="expression" priority="92" aboveAverage="0" equalAverage="0" bottom="0" percent="0" rank="0" text="" dxfId="7">
      <formula>$D$31&lt;&gt;""</formula>
    </cfRule>
  </conditionalFormatting>
  <conditionalFormatting sqref="D32">
    <cfRule type="expression" priority="93" aboveAverage="0" equalAverage="0" bottom="0" percent="0" rank="0" text="" dxfId="3">
      <formula>ISNUMBER(SEARCH("Kritisch",D32))</formula>
    </cfRule>
    <cfRule type="expression" priority="94" aboveAverage="0" equalAverage="0" bottom="0" percent="0" rank="0" text="" dxfId="4">
      <formula>ISNUMBER(SEARCH("Hoch",D32))</formula>
    </cfRule>
    <cfRule type="expression" priority="95" aboveAverage="0" equalAverage="0" bottom="0" percent="0" rank="0" text="" dxfId="5">
      <formula>ISNUMBER(SEARCH("Mittel",D32))</formula>
    </cfRule>
    <cfRule type="expression" priority="96" aboveAverage="0" equalAverage="0" bottom="0" percent="0" rank="0" text="" dxfId="6">
      <formula>ISNUMBER(SEARCH("Niedrig",D32))</formula>
    </cfRule>
  </conditionalFormatting>
  <conditionalFormatting sqref="D35:D37">
    <cfRule type="expression" priority="97" aboveAverage="0" equalAverage="0" bottom="0" percent="0" rank="0" text="" dxfId="1">
      <formula>$D$35&lt;&gt;""</formula>
    </cfRule>
  </conditionalFormatting>
  <conditionalFormatting sqref="D35">
    <cfRule type="expression" priority="98" aboveAverage="0" equalAverage="0" bottom="0" percent="0" rank="0" text="" dxfId="7">
      <formula>$D$35&lt;&gt;""</formula>
    </cfRule>
  </conditionalFormatting>
  <conditionalFormatting sqref="D36">
    <cfRule type="expression" priority="99" aboveAverage="0" equalAverage="0" bottom="0" percent="0" rank="0" text="" dxfId="3">
      <formula>ISNUMBER(SEARCH("Kritisch",D36))</formula>
    </cfRule>
    <cfRule type="expression" priority="100" aboveAverage="0" equalAverage="0" bottom="0" percent="0" rank="0" text="" dxfId="4">
      <formula>ISNUMBER(SEARCH("Hoch",D36))</formula>
    </cfRule>
    <cfRule type="expression" priority="101" aboveAverage="0" equalAverage="0" bottom="0" percent="0" rank="0" text="" dxfId="5">
      <formula>ISNUMBER(SEARCH("Mittel",D36))</formula>
    </cfRule>
    <cfRule type="expression" priority="102" aboveAverage="0" equalAverage="0" bottom="0" percent="0" rank="0" text="" dxfId="6">
      <formula>ISNUMBER(SEARCH("Niedrig",D36))</formula>
    </cfRule>
  </conditionalFormatting>
  <conditionalFormatting sqref="F7:F9">
    <cfRule type="expression" priority="103" aboveAverage="0" equalAverage="0" bottom="0" percent="0" rank="0" text="" dxfId="1">
      <formula>$F$7&lt;&gt;""</formula>
    </cfRule>
  </conditionalFormatting>
  <conditionalFormatting sqref="F7">
    <cfRule type="expression" priority="104" aboveAverage="0" equalAverage="0" bottom="0" percent="0" rank="0" text="" dxfId="8">
      <formula>$F$7&lt;&gt;""</formula>
    </cfRule>
  </conditionalFormatting>
  <conditionalFormatting sqref="F8">
    <cfRule type="expression" priority="105" aboveAverage="0" equalAverage="0" bottom="0" percent="0" rank="0" text="" dxfId="3">
      <formula>ISNUMBER(SEARCH("Kritisch",F8))</formula>
    </cfRule>
    <cfRule type="expression" priority="106" aboveAverage="0" equalAverage="0" bottom="0" percent="0" rank="0" text="" dxfId="4">
      <formula>ISNUMBER(SEARCH("Hoch",F8))</formula>
    </cfRule>
    <cfRule type="expression" priority="107" aboveAverage="0" equalAverage="0" bottom="0" percent="0" rank="0" text="" dxfId="5">
      <formula>ISNUMBER(SEARCH("Mittel",F8))</formula>
    </cfRule>
    <cfRule type="expression" priority="108" aboveAverage="0" equalAverage="0" bottom="0" percent="0" rank="0" text="" dxfId="6">
      <formula>ISNUMBER(SEARCH("Niedrig",F8))</formula>
    </cfRule>
  </conditionalFormatting>
  <conditionalFormatting sqref="F11:F13">
    <cfRule type="expression" priority="109" aboveAverage="0" equalAverage="0" bottom="0" percent="0" rank="0" text="" dxfId="1">
      <formula>$F$11&lt;&gt;""</formula>
    </cfRule>
  </conditionalFormatting>
  <conditionalFormatting sqref="F11">
    <cfRule type="expression" priority="110" aboveAverage="0" equalAverage="0" bottom="0" percent="0" rank="0" text="" dxfId="8">
      <formula>$F$11&lt;&gt;""</formula>
    </cfRule>
  </conditionalFormatting>
  <conditionalFormatting sqref="F12">
    <cfRule type="expression" priority="111" aboveAverage="0" equalAverage="0" bottom="0" percent="0" rank="0" text="" dxfId="3">
      <formula>ISNUMBER(SEARCH("Kritisch",F12))</formula>
    </cfRule>
    <cfRule type="expression" priority="112" aboveAverage="0" equalAverage="0" bottom="0" percent="0" rank="0" text="" dxfId="4">
      <formula>ISNUMBER(SEARCH("Hoch",F12))</formula>
    </cfRule>
    <cfRule type="expression" priority="113" aboveAverage="0" equalAverage="0" bottom="0" percent="0" rank="0" text="" dxfId="5">
      <formula>ISNUMBER(SEARCH("Mittel",F12))</formula>
    </cfRule>
    <cfRule type="expression" priority="114" aboveAverage="0" equalAverage="0" bottom="0" percent="0" rank="0" text="" dxfId="6">
      <formula>ISNUMBER(SEARCH("Niedrig",F12))</formula>
    </cfRule>
  </conditionalFormatting>
  <conditionalFormatting sqref="F15:F17">
    <cfRule type="expression" priority="115" aboveAverage="0" equalAverage="0" bottom="0" percent="0" rank="0" text="" dxfId="1">
      <formula>$F$15&lt;&gt;""</formula>
    </cfRule>
  </conditionalFormatting>
  <conditionalFormatting sqref="F15">
    <cfRule type="expression" priority="116" aboveAverage="0" equalAverage="0" bottom="0" percent="0" rank="0" text="" dxfId="8">
      <formula>$F$15&lt;&gt;""</formula>
    </cfRule>
  </conditionalFormatting>
  <conditionalFormatting sqref="F16">
    <cfRule type="expression" priority="117" aboveAverage="0" equalAverage="0" bottom="0" percent="0" rank="0" text="" dxfId="3">
      <formula>ISNUMBER(SEARCH("Kritisch",F16))</formula>
    </cfRule>
    <cfRule type="expression" priority="118" aboveAverage="0" equalAverage="0" bottom="0" percent="0" rank="0" text="" dxfId="4">
      <formula>ISNUMBER(SEARCH("Hoch",F16))</formula>
    </cfRule>
    <cfRule type="expression" priority="119" aboveAverage="0" equalAverage="0" bottom="0" percent="0" rank="0" text="" dxfId="5">
      <formula>ISNUMBER(SEARCH("Mittel",F16))</formula>
    </cfRule>
    <cfRule type="expression" priority="120" aboveAverage="0" equalAverage="0" bottom="0" percent="0" rank="0" text="" dxfId="6">
      <formula>ISNUMBER(SEARCH("Niedrig",F16))</formula>
    </cfRule>
  </conditionalFormatting>
  <conditionalFormatting sqref="F19:F21">
    <cfRule type="expression" priority="121" aboveAverage="0" equalAverage="0" bottom="0" percent="0" rank="0" text="" dxfId="1">
      <formula>$F$19&lt;&gt;""</formula>
    </cfRule>
  </conditionalFormatting>
  <conditionalFormatting sqref="F19">
    <cfRule type="expression" priority="122" aboveAverage="0" equalAverage="0" bottom="0" percent="0" rank="0" text="" dxfId="8">
      <formula>$F$19&lt;&gt;""</formula>
    </cfRule>
  </conditionalFormatting>
  <conditionalFormatting sqref="F20">
    <cfRule type="expression" priority="123" aboveAverage="0" equalAverage="0" bottom="0" percent="0" rank="0" text="" dxfId="3">
      <formula>ISNUMBER(SEARCH("Kritisch",F20))</formula>
    </cfRule>
    <cfRule type="expression" priority="124" aboveAverage="0" equalAverage="0" bottom="0" percent="0" rank="0" text="" dxfId="4">
      <formula>ISNUMBER(SEARCH("Hoch",F20))</formula>
    </cfRule>
    <cfRule type="expression" priority="125" aboveAverage="0" equalAverage="0" bottom="0" percent="0" rank="0" text="" dxfId="5">
      <formula>ISNUMBER(SEARCH("Mittel",F20))</formula>
    </cfRule>
    <cfRule type="expression" priority="126" aboveAverage="0" equalAverage="0" bottom="0" percent="0" rank="0" text="" dxfId="6">
      <formula>ISNUMBER(SEARCH("Niedrig",F20))</formula>
    </cfRule>
  </conditionalFormatting>
  <conditionalFormatting sqref="F23:F25">
    <cfRule type="expression" priority="127" aboveAverage="0" equalAverage="0" bottom="0" percent="0" rank="0" text="" dxfId="1">
      <formula>$F$23&lt;&gt;""</formula>
    </cfRule>
  </conditionalFormatting>
  <conditionalFormatting sqref="F23">
    <cfRule type="expression" priority="128" aboveAverage="0" equalAverage="0" bottom="0" percent="0" rank="0" text="" dxfId="8">
      <formula>$F$23&lt;&gt;""</formula>
    </cfRule>
  </conditionalFormatting>
  <conditionalFormatting sqref="F24">
    <cfRule type="expression" priority="129" aboveAverage="0" equalAverage="0" bottom="0" percent="0" rank="0" text="" dxfId="3">
      <formula>ISNUMBER(SEARCH("Kritisch",F24))</formula>
    </cfRule>
    <cfRule type="expression" priority="130" aboveAverage="0" equalAverage="0" bottom="0" percent="0" rank="0" text="" dxfId="4">
      <formula>ISNUMBER(SEARCH("Hoch",F24))</formula>
    </cfRule>
    <cfRule type="expression" priority="131" aboveAverage="0" equalAverage="0" bottom="0" percent="0" rank="0" text="" dxfId="5">
      <formula>ISNUMBER(SEARCH("Mittel",F24))</formula>
    </cfRule>
    <cfRule type="expression" priority="132" aboveAverage="0" equalAverage="0" bottom="0" percent="0" rank="0" text="" dxfId="6">
      <formula>ISNUMBER(SEARCH("Niedrig",F24))</formula>
    </cfRule>
  </conditionalFormatting>
  <conditionalFormatting sqref="F27:F29">
    <cfRule type="expression" priority="133" aboveAverage="0" equalAverage="0" bottom="0" percent="0" rank="0" text="" dxfId="1">
      <formula>$F$27&lt;&gt;""</formula>
    </cfRule>
  </conditionalFormatting>
  <conditionalFormatting sqref="F27">
    <cfRule type="expression" priority="134" aboveAverage="0" equalAverage="0" bottom="0" percent="0" rank="0" text="" dxfId="8">
      <formula>$F$27&lt;&gt;""</formula>
    </cfRule>
  </conditionalFormatting>
  <conditionalFormatting sqref="F28">
    <cfRule type="expression" priority="135" aboveAverage="0" equalAverage="0" bottom="0" percent="0" rank="0" text="" dxfId="3">
      <formula>ISNUMBER(SEARCH("Kritisch",F28))</formula>
    </cfRule>
    <cfRule type="expression" priority="136" aboveAverage="0" equalAverage="0" bottom="0" percent="0" rank="0" text="" dxfId="4">
      <formula>ISNUMBER(SEARCH("Hoch",F28))</formula>
    </cfRule>
    <cfRule type="expression" priority="137" aboveAverage="0" equalAverage="0" bottom="0" percent="0" rank="0" text="" dxfId="5">
      <formula>ISNUMBER(SEARCH("Mittel",F28))</formula>
    </cfRule>
    <cfRule type="expression" priority="138" aboveAverage="0" equalAverage="0" bottom="0" percent="0" rank="0" text="" dxfId="6">
      <formula>ISNUMBER(SEARCH("Niedrig",F28))</formula>
    </cfRule>
  </conditionalFormatting>
  <conditionalFormatting sqref="F31:F33">
    <cfRule type="expression" priority="139" aboveAverage="0" equalAverage="0" bottom="0" percent="0" rank="0" text="" dxfId="1">
      <formula>$F$31&lt;&gt;""</formula>
    </cfRule>
  </conditionalFormatting>
  <conditionalFormatting sqref="F31">
    <cfRule type="expression" priority="140" aboveAverage="0" equalAverage="0" bottom="0" percent="0" rank="0" text="" dxfId="8">
      <formula>$F$31&lt;&gt;""</formula>
    </cfRule>
  </conditionalFormatting>
  <conditionalFormatting sqref="F32">
    <cfRule type="expression" priority="141" aboveAverage="0" equalAverage="0" bottom="0" percent="0" rank="0" text="" dxfId="3">
      <formula>ISNUMBER(SEARCH("Kritisch",F32))</formula>
    </cfRule>
    <cfRule type="expression" priority="142" aboveAverage="0" equalAverage="0" bottom="0" percent="0" rank="0" text="" dxfId="4">
      <formula>ISNUMBER(SEARCH("Hoch",F32))</formula>
    </cfRule>
    <cfRule type="expression" priority="143" aboveAverage="0" equalAverage="0" bottom="0" percent="0" rank="0" text="" dxfId="5">
      <formula>ISNUMBER(SEARCH("Mittel",F32))</formula>
    </cfRule>
    <cfRule type="expression" priority="144" aboveAverage="0" equalAverage="0" bottom="0" percent="0" rank="0" text="" dxfId="6">
      <formula>ISNUMBER(SEARCH("Niedrig",F32))</formula>
    </cfRule>
  </conditionalFormatting>
  <conditionalFormatting sqref="F35:F37">
    <cfRule type="expression" priority="145" aboveAverage="0" equalAverage="0" bottom="0" percent="0" rank="0" text="" dxfId="1">
      <formula>$F$35&lt;&gt;""</formula>
    </cfRule>
  </conditionalFormatting>
  <conditionalFormatting sqref="F35">
    <cfRule type="expression" priority="146" aboveAverage="0" equalAverage="0" bottom="0" percent="0" rank="0" text="" dxfId="8">
      <formula>$F$35&lt;&gt;""</formula>
    </cfRule>
  </conditionalFormatting>
  <conditionalFormatting sqref="F36">
    <cfRule type="expression" priority="147" aboveAverage="0" equalAverage="0" bottom="0" percent="0" rank="0" text="" dxfId="3">
      <formula>ISNUMBER(SEARCH("Kritisch",F36))</formula>
    </cfRule>
    <cfRule type="expression" priority="148" aboveAverage="0" equalAverage="0" bottom="0" percent="0" rank="0" text="" dxfId="4">
      <formula>ISNUMBER(SEARCH("Hoch",F36))</formula>
    </cfRule>
    <cfRule type="expression" priority="149" aboveAverage="0" equalAverage="0" bottom="0" percent="0" rank="0" text="" dxfId="5">
      <formula>ISNUMBER(SEARCH("Mittel",F36))</formula>
    </cfRule>
    <cfRule type="expression" priority="150" aboveAverage="0" equalAverage="0" bottom="0" percent="0" rank="0" text="" dxfId="6">
      <formula>ISNUMBER(SEARCH("Niedrig",F36))</formula>
    </cfRule>
  </conditionalFormatting>
  <conditionalFormatting sqref="H7:H9">
    <cfRule type="expression" priority="151" aboveAverage="0" equalAverage="0" bottom="0" percent="0" rank="0" text="" dxfId="1">
      <formula>$H$7&lt;&gt;""</formula>
    </cfRule>
  </conditionalFormatting>
  <conditionalFormatting sqref="H7">
    <cfRule type="expression" priority="152" aboveAverage="0" equalAverage="0" bottom="0" percent="0" rank="0" text="" dxfId="9">
      <formula>$H$7&lt;&gt;""</formula>
    </cfRule>
  </conditionalFormatting>
  <conditionalFormatting sqref="H8">
    <cfRule type="expression" priority="153" aboveAverage="0" equalAverage="0" bottom="0" percent="0" rank="0" text="" dxfId="3">
      <formula>ISNUMBER(SEARCH("Kritisch",H8))</formula>
    </cfRule>
    <cfRule type="expression" priority="154" aboveAverage="0" equalAverage="0" bottom="0" percent="0" rank="0" text="" dxfId="4">
      <formula>ISNUMBER(SEARCH("Hoch",H8))</formula>
    </cfRule>
    <cfRule type="expression" priority="155" aboveAverage="0" equalAverage="0" bottom="0" percent="0" rank="0" text="" dxfId="5">
      <formula>ISNUMBER(SEARCH("Mittel",H8))</formula>
    </cfRule>
    <cfRule type="expression" priority="156" aboveAverage="0" equalAverage="0" bottom="0" percent="0" rank="0" text="" dxfId="6">
      <formula>ISNUMBER(SEARCH("Niedrig",H8))</formula>
    </cfRule>
  </conditionalFormatting>
  <conditionalFormatting sqref="H11:H13">
    <cfRule type="expression" priority="157" aboveAverage="0" equalAverage="0" bottom="0" percent="0" rank="0" text="" dxfId="1">
      <formula>$H$11&lt;&gt;""</formula>
    </cfRule>
  </conditionalFormatting>
  <conditionalFormatting sqref="H11">
    <cfRule type="expression" priority="158" aboveAverage="0" equalAverage="0" bottom="0" percent="0" rank="0" text="" dxfId="9">
      <formula>$H$11&lt;&gt;""</formula>
    </cfRule>
  </conditionalFormatting>
  <conditionalFormatting sqref="H12">
    <cfRule type="expression" priority="159" aboveAverage="0" equalAverage="0" bottom="0" percent="0" rank="0" text="" dxfId="3">
      <formula>ISNUMBER(SEARCH("Kritisch",H12))</formula>
    </cfRule>
    <cfRule type="expression" priority="160" aboveAverage="0" equalAverage="0" bottom="0" percent="0" rank="0" text="" dxfId="4">
      <formula>ISNUMBER(SEARCH("Hoch",H12))</formula>
    </cfRule>
    <cfRule type="expression" priority="161" aboveAverage="0" equalAverage="0" bottom="0" percent="0" rank="0" text="" dxfId="5">
      <formula>ISNUMBER(SEARCH("Mittel",H12))</formula>
    </cfRule>
    <cfRule type="expression" priority="162" aboveAverage="0" equalAverage="0" bottom="0" percent="0" rank="0" text="" dxfId="6">
      <formula>ISNUMBER(SEARCH("Niedrig",H12))</formula>
    </cfRule>
  </conditionalFormatting>
  <conditionalFormatting sqref="H15:H17">
    <cfRule type="expression" priority="163" aboveAverage="0" equalAverage="0" bottom="0" percent="0" rank="0" text="" dxfId="1">
      <formula>$H$15&lt;&gt;""</formula>
    </cfRule>
  </conditionalFormatting>
  <conditionalFormatting sqref="H15">
    <cfRule type="expression" priority="164" aboveAverage="0" equalAverage="0" bottom="0" percent="0" rank="0" text="" dxfId="9">
      <formula>$H$15&lt;&gt;""</formula>
    </cfRule>
  </conditionalFormatting>
  <conditionalFormatting sqref="H16">
    <cfRule type="expression" priority="165" aboveAverage="0" equalAverage="0" bottom="0" percent="0" rank="0" text="" dxfId="3">
      <formula>ISNUMBER(SEARCH("Kritisch",H16))</formula>
    </cfRule>
    <cfRule type="expression" priority="166" aboveAverage="0" equalAverage="0" bottom="0" percent="0" rank="0" text="" dxfId="4">
      <formula>ISNUMBER(SEARCH("Hoch",H16))</formula>
    </cfRule>
    <cfRule type="expression" priority="167" aboveAverage="0" equalAverage="0" bottom="0" percent="0" rank="0" text="" dxfId="5">
      <formula>ISNUMBER(SEARCH("Mittel",H16))</formula>
    </cfRule>
    <cfRule type="expression" priority="168" aboveAverage="0" equalAverage="0" bottom="0" percent="0" rank="0" text="" dxfId="6">
      <formula>ISNUMBER(SEARCH("Niedrig",H16))</formula>
    </cfRule>
  </conditionalFormatting>
  <conditionalFormatting sqref="H19:H21">
    <cfRule type="expression" priority="169" aboveAverage="0" equalAverage="0" bottom="0" percent="0" rank="0" text="" dxfId="1">
      <formula>$H$19&lt;&gt;""</formula>
    </cfRule>
  </conditionalFormatting>
  <conditionalFormatting sqref="H19">
    <cfRule type="expression" priority="170" aboveAverage="0" equalAverage="0" bottom="0" percent="0" rank="0" text="" dxfId="9">
      <formula>$H$19&lt;&gt;""</formula>
    </cfRule>
  </conditionalFormatting>
  <conditionalFormatting sqref="H20">
    <cfRule type="expression" priority="171" aboveAverage="0" equalAverage="0" bottom="0" percent="0" rank="0" text="" dxfId="3">
      <formula>ISNUMBER(SEARCH("Kritisch",H20))</formula>
    </cfRule>
    <cfRule type="expression" priority="172" aboveAverage="0" equalAverage="0" bottom="0" percent="0" rank="0" text="" dxfId="4">
      <formula>ISNUMBER(SEARCH("Hoch",H20))</formula>
    </cfRule>
    <cfRule type="expression" priority="173" aboveAverage="0" equalAverage="0" bottom="0" percent="0" rank="0" text="" dxfId="5">
      <formula>ISNUMBER(SEARCH("Mittel",H20))</formula>
    </cfRule>
    <cfRule type="expression" priority="174" aboveAverage="0" equalAverage="0" bottom="0" percent="0" rank="0" text="" dxfId="6">
      <formula>ISNUMBER(SEARCH("Niedrig",H20))</formula>
    </cfRule>
  </conditionalFormatting>
  <conditionalFormatting sqref="H23:H25">
    <cfRule type="expression" priority="175" aboveAverage="0" equalAverage="0" bottom="0" percent="0" rank="0" text="" dxfId="1">
      <formula>$H$23&lt;&gt;""</formula>
    </cfRule>
  </conditionalFormatting>
  <conditionalFormatting sqref="H23">
    <cfRule type="expression" priority="176" aboveAverage="0" equalAverage="0" bottom="0" percent="0" rank="0" text="" dxfId="9">
      <formula>$H$23&lt;&gt;""</formula>
    </cfRule>
  </conditionalFormatting>
  <conditionalFormatting sqref="H24">
    <cfRule type="expression" priority="177" aboveAverage="0" equalAverage="0" bottom="0" percent="0" rank="0" text="" dxfId="3">
      <formula>ISNUMBER(SEARCH("Kritisch",H24))</formula>
    </cfRule>
    <cfRule type="expression" priority="178" aboveAverage="0" equalAverage="0" bottom="0" percent="0" rank="0" text="" dxfId="4">
      <formula>ISNUMBER(SEARCH("Hoch",H24))</formula>
    </cfRule>
    <cfRule type="expression" priority="179" aboveAverage="0" equalAverage="0" bottom="0" percent="0" rank="0" text="" dxfId="5">
      <formula>ISNUMBER(SEARCH("Mittel",H24))</formula>
    </cfRule>
    <cfRule type="expression" priority="180" aboveAverage="0" equalAverage="0" bottom="0" percent="0" rank="0" text="" dxfId="6">
      <formula>ISNUMBER(SEARCH("Niedrig",H24))</formula>
    </cfRule>
  </conditionalFormatting>
  <conditionalFormatting sqref="H27:H29">
    <cfRule type="expression" priority="181" aboveAverage="0" equalAverage="0" bottom="0" percent="0" rank="0" text="" dxfId="1">
      <formula>$H$27&lt;&gt;""</formula>
    </cfRule>
  </conditionalFormatting>
  <conditionalFormatting sqref="H27">
    <cfRule type="expression" priority="182" aboveAverage="0" equalAverage="0" bottom="0" percent="0" rank="0" text="" dxfId="9">
      <formula>$H$27&lt;&gt;""</formula>
    </cfRule>
  </conditionalFormatting>
  <conditionalFormatting sqref="H28">
    <cfRule type="expression" priority="183" aboveAverage="0" equalAverage="0" bottom="0" percent="0" rank="0" text="" dxfId="3">
      <formula>ISNUMBER(SEARCH("Kritisch",H28))</formula>
    </cfRule>
    <cfRule type="expression" priority="184" aboveAverage="0" equalAverage="0" bottom="0" percent="0" rank="0" text="" dxfId="4">
      <formula>ISNUMBER(SEARCH("Hoch",H28))</formula>
    </cfRule>
    <cfRule type="expression" priority="185" aboveAverage="0" equalAverage="0" bottom="0" percent="0" rank="0" text="" dxfId="5">
      <formula>ISNUMBER(SEARCH("Mittel",H28))</formula>
    </cfRule>
    <cfRule type="expression" priority="186" aboveAverage="0" equalAverage="0" bottom="0" percent="0" rank="0" text="" dxfId="6">
      <formula>ISNUMBER(SEARCH("Niedrig",H28))</formula>
    </cfRule>
  </conditionalFormatting>
  <conditionalFormatting sqref="H31:H33">
    <cfRule type="expression" priority="187" aboveAverage="0" equalAverage="0" bottom="0" percent="0" rank="0" text="" dxfId="1">
      <formula>$H$31&lt;&gt;""</formula>
    </cfRule>
  </conditionalFormatting>
  <conditionalFormatting sqref="H31">
    <cfRule type="expression" priority="188" aboveAverage="0" equalAverage="0" bottom="0" percent="0" rank="0" text="" dxfId="9">
      <formula>$H$31&lt;&gt;""</formula>
    </cfRule>
  </conditionalFormatting>
  <conditionalFormatting sqref="H32">
    <cfRule type="expression" priority="189" aboveAverage="0" equalAverage="0" bottom="0" percent="0" rank="0" text="" dxfId="3">
      <formula>ISNUMBER(SEARCH("Kritisch",H32))</formula>
    </cfRule>
    <cfRule type="expression" priority="190" aboveAverage="0" equalAverage="0" bottom="0" percent="0" rank="0" text="" dxfId="4">
      <formula>ISNUMBER(SEARCH("Hoch",H32))</formula>
    </cfRule>
    <cfRule type="expression" priority="191" aboveAverage="0" equalAverage="0" bottom="0" percent="0" rank="0" text="" dxfId="5">
      <formula>ISNUMBER(SEARCH("Mittel",H32))</formula>
    </cfRule>
    <cfRule type="expression" priority="192" aboveAverage="0" equalAverage="0" bottom="0" percent="0" rank="0" text="" dxfId="6">
      <formula>ISNUMBER(SEARCH("Niedrig",H32))</formula>
    </cfRule>
  </conditionalFormatting>
  <conditionalFormatting sqref="H35:H37">
    <cfRule type="expression" priority="193" aboveAverage="0" equalAverage="0" bottom="0" percent="0" rank="0" text="" dxfId="1">
      <formula>$H$35&lt;&gt;""</formula>
    </cfRule>
  </conditionalFormatting>
  <conditionalFormatting sqref="H35">
    <cfRule type="expression" priority="194" aboveAverage="0" equalAverage="0" bottom="0" percent="0" rank="0" text="" dxfId="9">
      <formula>$H$35&lt;&gt;""</formula>
    </cfRule>
  </conditionalFormatting>
  <conditionalFormatting sqref="H36">
    <cfRule type="expression" priority="195" aboveAverage="0" equalAverage="0" bottom="0" percent="0" rank="0" text="" dxfId="3">
      <formula>ISNUMBER(SEARCH("Kritisch",H36))</formula>
    </cfRule>
    <cfRule type="expression" priority="196" aboveAverage="0" equalAverage="0" bottom="0" percent="0" rank="0" text="" dxfId="4">
      <formula>ISNUMBER(SEARCH("Hoch",H36))</formula>
    </cfRule>
    <cfRule type="expression" priority="197" aboveAverage="0" equalAverage="0" bottom="0" percent="0" rank="0" text="" dxfId="5">
      <formula>ISNUMBER(SEARCH("Mittel",H36))</formula>
    </cfRule>
    <cfRule type="expression" priority="198" aboveAverage="0" equalAverage="0" bottom="0" percent="0" rank="0" text="" dxfId="6">
      <formula>ISNUMBER(SEARCH("Niedrig",H36))</formula>
    </cfRule>
  </conditionalFormatting>
  <conditionalFormatting sqref="J7:J9">
    <cfRule type="expression" priority="199" aboveAverage="0" equalAverage="0" bottom="0" percent="0" rank="0" text="" dxfId="1">
      <formula>$J$7&lt;&gt;""</formula>
    </cfRule>
  </conditionalFormatting>
  <conditionalFormatting sqref="J7">
    <cfRule type="expression" priority="200" aboveAverage="0" equalAverage="0" bottom="0" percent="0" rank="0" text="" dxfId="10">
      <formula>$J$7&lt;&gt;""</formula>
    </cfRule>
  </conditionalFormatting>
  <conditionalFormatting sqref="J8">
    <cfRule type="expression" priority="201" aboveAverage="0" equalAverage="0" bottom="0" percent="0" rank="0" text="" dxfId="3">
      <formula>ISNUMBER(SEARCH("Kritisch",J8))</formula>
    </cfRule>
    <cfRule type="expression" priority="202" aboveAverage="0" equalAverage="0" bottom="0" percent="0" rank="0" text="" dxfId="4">
      <formula>ISNUMBER(SEARCH("Hoch",J8))</formula>
    </cfRule>
    <cfRule type="expression" priority="203" aboveAverage="0" equalAverage="0" bottom="0" percent="0" rank="0" text="" dxfId="5">
      <formula>ISNUMBER(SEARCH("Mittel",J8))</formula>
    </cfRule>
    <cfRule type="expression" priority="204" aboveAverage="0" equalAverage="0" bottom="0" percent="0" rank="0" text="" dxfId="6">
      <formula>ISNUMBER(SEARCH("Niedrig",J8))</formula>
    </cfRule>
  </conditionalFormatting>
  <conditionalFormatting sqref="J11:J13">
    <cfRule type="expression" priority="205" aboveAverage="0" equalAverage="0" bottom="0" percent="0" rank="0" text="" dxfId="1">
      <formula>$J$11&lt;&gt;""</formula>
    </cfRule>
  </conditionalFormatting>
  <conditionalFormatting sqref="J11">
    <cfRule type="expression" priority="206" aboveAverage="0" equalAverage="0" bottom="0" percent="0" rank="0" text="" dxfId="10">
      <formula>$J$11&lt;&gt;""</formula>
    </cfRule>
  </conditionalFormatting>
  <conditionalFormatting sqref="J12">
    <cfRule type="expression" priority="207" aboveAverage="0" equalAverage="0" bottom="0" percent="0" rank="0" text="" dxfId="3">
      <formula>ISNUMBER(SEARCH("Kritisch",J12))</formula>
    </cfRule>
    <cfRule type="expression" priority="208" aboveAverage="0" equalAverage="0" bottom="0" percent="0" rank="0" text="" dxfId="4">
      <formula>ISNUMBER(SEARCH("Hoch",J12))</formula>
    </cfRule>
    <cfRule type="expression" priority="209" aboveAverage="0" equalAverage="0" bottom="0" percent="0" rank="0" text="" dxfId="5">
      <formula>ISNUMBER(SEARCH("Mittel",J12))</formula>
    </cfRule>
    <cfRule type="expression" priority="210" aboveAverage="0" equalAverage="0" bottom="0" percent="0" rank="0" text="" dxfId="6">
      <formula>ISNUMBER(SEARCH("Niedrig",J12))</formula>
    </cfRule>
  </conditionalFormatting>
  <conditionalFormatting sqref="J15:J17">
    <cfRule type="expression" priority="211" aboveAverage="0" equalAverage="0" bottom="0" percent="0" rank="0" text="" dxfId="1">
      <formula>$J$15&lt;&gt;""</formula>
    </cfRule>
  </conditionalFormatting>
  <conditionalFormatting sqref="J15">
    <cfRule type="expression" priority="212" aboveAverage="0" equalAverage="0" bottom="0" percent="0" rank="0" text="" dxfId="10">
      <formula>$J$15&lt;&gt;""</formula>
    </cfRule>
  </conditionalFormatting>
  <conditionalFormatting sqref="J16">
    <cfRule type="expression" priority="213" aboveAverage="0" equalAverage="0" bottom="0" percent="0" rank="0" text="" dxfId="3">
      <formula>ISNUMBER(SEARCH("Kritisch",J16))</formula>
    </cfRule>
    <cfRule type="expression" priority="214" aboveAverage="0" equalAverage="0" bottom="0" percent="0" rank="0" text="" dxfId="4">
      <formula>ISNUMBER(SEARCH("Hoch",J16))</formula>
    </cfRule>
    <cfRule type="expression" priority="215" aboveAverage="0" equalAverage="0" bottom="0" percent="0" rank="0" text="" dxfId="5">
      <formula>ISNUMBER(SEARCH("Mittel",J16))</formula>
    </cfRule>
    <cfRule type="expression" priority="216" aboveAverage="0" equalAverage="0" bottom="0" percent="0" rank="0" text="" dxfId="6">
      <formula>ISNUMBER(SEARCH("Niedrig",J16))</formula>
    </cfRule>
  </conditionalFormatting>
  <conditionalFormatting sqref="J19:J21">
    <cfRule type="expression" priority="217" aboveAverage="0" equalAverage="0" bottom="0" percent="0" rank="0" text="" dxfId="1">
      <formula>$J$19&lt;&gt;""</formula>
    </cfRule>
  </conditionalFormatting>
  <conditionalFormatting sqref="J19">
    <cfRule type="expression" priority="218" aboveAverage="0" equalAverage="0" bottom="0" percent="0" rank="0" text="" dxfId="10">
      <formula>$J$19&lt;&gt;""</formula>
    </cfRule>
  </conditionalFormatting>
  <conditionalFormatting sqref="J20">
    <cfRule type="expression" priority="219" aboveAverage="0" equalAverage="0" bottom="0" percent="0" rank="0" text="" dxfId="3">
      <formula>ISNUMBER(SEARCH("Kritisch",J20))</formula>
    </cfRule>
    <cfRule type="expression" priority="220" aboveAverage="0" equalAverage="0" bottom="0" percent="0" rank="0" text="" dxfId="4">
      <formula>ISNUMBER(SEARCH("Hoch",J20))</formula>
    </cfRule>
    <cfRule type="expression" priority="221" aboveAverage="0" equalAverage="0" bottom="0" percent="0" rank="0" text="" dxfId="5">
      <formula>ISNUMBER(SEARCH("Mittel",J20))</formula>
    </cfRule>
    <cfRule type="expression" priority="222" aboveAverage="0" equalAverage="0" bottom="0" percent="0" rank="0" text="" dxfId="6">
      <formula>ISNUMBER(SEARCH("Niedrig",J20))</formula>
    </cfRule>
  </conditionalFormatting>
  <conditionalFormatting sqref="J23:J25">
    <cfRule type="expression" priority="223" aboveAverage="0" equalAverage="0" bottom="0" percent="0" rank="0" text="" dxfId="1">
      <formula>$J$23&lt;&gt;""</formula>
    </cfRule>
  </conditionalFormatting>
  <conditionalFormatting sqref="J23">
    <cfRule type="expression" priority="224" aboveAverage="0" equalAverage="0" bottom="0" percent="0" rank="0" text="" dxfId="10">
      <formula>$J$23&lt;&gt;""</formula>
    </cfRule>
  </conditionalFormatting>
  <conditionalFormatting sqref="J24">
    <cfRule type="expression" priority="225" aboveAverage="0" equalAverage="0" bottom="0" percent="0" rank="0" text="" dxfId="3">
      <formula>ISNUMBER(SEARCH("Kritisch",J24))</formula>
    </cfRule>
    <cfRule type="expression" priority="226" aboveAverage="0" equalAverage="0" bottom="0" percent="0" rank="0" text="" dxfId="4">
      <formula>ISNUMBER(SEARCH("Hoch",J24))</formula>
    </cfRule>
    <cfRule type="expression" priority="227" aboveAverage="0" equalAverage="0" bottom="0" percent="0" rank="0" text="" dxfId="5">
      <formula>ISNUMBER(SEARCH("Mittel",J24))</formula>
    </cfRule>
    <cfRule type="expression" priority="228" aboveAverage="0" equalAverage="0" bottom="0" percent="0" rank="0" text="" dxfId="6">
      <formula>ISNUMBER(SEARCH("Niedrig",J24))</formula>
    </cfRule>
  </conditionalFormatting>
  <conditionalFormatting sqref="J27:J29">
    <cfRule type="expression" priority="229" aboveAverage="0" equalAverage="0" bottom="0" percent="0" rank="0" text="" dxfId="1">
      <formula>$J$27&lt;&gt;""</formula>
    </cfRule>
  </conditionalFormatting>
  <conditionalFormatting sqref="J27">
    <cfRule type="expression" priority="230" aboveAverage="0" equalAverage="0" bottom="0" percent="0" rank="0" text="" dxfId="10">
      <formula>$J$27&lt;&gt;""</formula>
    </cfRule>
  </conditionalFormatting>
  <conditionalFormatting sqref="J28">
    <cfRule type="expression" priority="231" aboveAverage="0" equalAverage="0" bottom="0" percent="0" rank="0" text="" dxfId="3">
      <formula>ISNUMBER(SEARCH("Kritisch",J28))</formula>
    </cfRule>
    <cfRule type="expression" priority="232" aboveAverage="0" equalAverage="0" bottom="0" percent="0" rank="0" text="" dxfId="4">
      <formula>ISNUMBER(SEARCH("Hoch",J28))</formula>
    </cfRule>
    <cfRule type="expression" priority="233" aboveAverage="0" equalAverage="0" bottom="0" percent="0" rank="0" text="" dxfId="5">
      <formula>ISNUMBER(SEARCH("Mittel",J28))</formula>
    </cfRule>
    <cfRule type="expression" priority="234" aboveAverage="0" equalAverage="0" bottom="0" percent="0" rank="0" text="" dxfId="6">
      <formula>ISNUMBER(SEARCH("Niedrig",J28))</formula>
    </cfRule>
  </conditionalFormatting>
  <conditionalFormatting sqref="J31:J33">
    <cfRule type="expression" priority="235" aboveAverage="0" equalAverage="0" bottom="0" percent="0" rank="0" text="" dxfId="1">
      <formula>$J$31&lt;&gt;""</formula>
    </cfRule>
  </conditionalFormatting>
  <conditionalFormatting sqref="J31">
    <cfRule type="expression" priority="236" aboveAverage="0" equalAverage="0" bottom="0" percent="0" rank="0" text="" dxfId="10">
      <formula>$J$31&lt;&gt;""</formula>
    </cfRule>
  </conditionalFormatting>
  <conditionalFormatting sqref="J32">
    <cfRule type="expression" priority="237" aboveAverage="0" equalAverage="0" bottom="0" percent="0" rank="0" text="" dxfId="3">
      <formula>ISNUMBER(SEARCH("Kritisch",J32))</formula>
    </cfRule>
    <cfRule type="expression" priority="238" aboveAverage="0" equalAverage="0" bottom="0" percent="0" rank="0" text="" dxfId="4">
      <formula>ISNUMBER(SEARCH("Hoch",J32))</formula>
    </cfRule>
    <cfRule type="expression" priority="239" aboveAverage="0" equalAverage="0" bottom="0" percent="0" rank="0" text="" dxfId="5">
      <formula>ISNUMBER(SEARCH("Mittel",J32))</formula>
    </cfRule>
    <cfRule type="expression" priority="240" aboveAverage="0" equalAverage="0" bottom="0" percent="0" rank="0" text="" dxfId="6">
      <formula>ISNUMBER(SEARCH("Niedrig",J32))</formula>
    </cfRule>
  </conditionalFormatting>
  <conditionalFormatting sqref="J35:J37">
    <cfRule type="expression" priority="241" aboveAverage="0" equalAverage="0" bottom="0" percent="0" rank="0" text="" dxfId="1">
      <formula>$J$35&lt;&gt;""</formula>
    </cfRule>
  </conditionalFormatting>
  <conditionalFormatting sqref="J35">
    <cfRule type="expression" priority="242" aboveAverage="0" equalAverage="0" bottom="0" percent="0" rank="0" text="" dxfId="10">
      <formula>$J$35&lt;&gt;""</formula>
    </cfRule>
  </conditionalFormatting>
  <conditionalFormatting sqref="J36">
    <cfRule type="expression" priority="243" aboveAverage="0" equalAverage="0" bottom="0" percent="0" rank="0" text="" dxfId="3">
      <formula>ISNUMBER(SEARCH("Kritisch",J36))</formula>
    </cfRule>
    <cfRule type="expression" priority="244" aboveAverage="0" equalAverage="0" bottom="0" percent="0" rank="0" text="" dxfId="4">
      <formula>ISNUMBER(SEARCH("Hoch",J36))</formula>
    </cfRule>
    <cfRule type="expression" priority="245" aboveAverage="0" equalAverage="0" bottom="0" percent="0" rank="0" text="" dxfId="5">
      <formula>ISNUMBER(SEARCH("Mittel",J36))</formula>
    </cfRule>
    <cfRule type="expression" priority="246" aboveAverage="0" equalAverage="0" bottom="0" percent="0" rank="0" text="" dxfId="6">
      <formula>ISNUMBER(SEARCH("Niedrig",J36))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6D9C"/>
    <pageSetUpPr fitToPage="true"/>
  </sheetPr>
  <dimension ref="A1:O2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4"/>
    <col collapsed="false" customWidth="true" hidden="false" outlineLevel="0" max="14" min="14" style="0" width="10"/>
    <col collapsed="false" customWidth="true" hidden="false" outlineLevel="0" max="15" min="15" style="0" width="16"/>
  </cols>
  <sheetData>
    <row r="1" customFormat="false" ht="30" hidden="false" customHeight="true" outlineLevel="0" collapsed="false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N1" s="16" t="s">
        <v>3</v>
      </c>
      <c r="O1" s="16"/>
    </row>
    <row r="2" customFormat="false" ht="25.5" hidden="false" customHeight="true" outlineLevel="0" collapsed="false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16"/>
      <c r="O2" s="16"/>
    </row>
    <row r="3" customFormat="false" ht="21.75" hidden="false" customHeight="true" outlineLevel="0" collapsed="false">
      <c r="A3" s="17" t="s">
        <v>5</v>
      </c>
      <c r="B3" s="17" t="s">
        <v>6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N3" s="18" t="s">
        <v>17</v>
      </c>
      <c r="O3" s="18" t="s">
        <v>18</v>
      </c>
    </row>
    <row r="4" customFormat="false" ht="30" hidden="false" customHeight="true" outlineLevel="0" collapsed="false">
      <c r="A4" s="19" t="s">
        <v>19</v>
      </c>
      <c r="B4" s="20" t="s">
        <v>20</v>
      </c>
      <c r="C4" s="20" t="s">
        <v>21</v>
      </c>
      <c r="D4" s="21" t="s">
        <v>22</v>
      </c>
      <c r="E4" s="21" t="s">
        <v>23</v>
      </c>
      <c r="F4" s="21" t="s">
        <v>24</v>
      </c>
      <c r="G4" s="21" t="s">
        <v>25</v>
      </c>
      <c r="H4" s="22" t="n">
        <v>46266</v>
      </c>
      <c r="I4" s="22" t="n">
        <v>46285</v>
      </c>
      <c r="J4" s="23" t="n">
        <v>1</v>
      </c>
      <c r="K4" s="24" t="str">
        <f aca="false">IF(OR($G4="",$G4="Erledigt",$I4=""),"",$I4-Einstellungen!$C$5)</f>
        <v/>
      </c>
      <c r="L4" s="25" t="str">
        <f aca="false">IF($G4="","",IF($G4="Erledigt","Erledigt",IF($I4="","",IF($I4&lt;Einstellungen!$C$5,"Überfällig",IF($I4&lt;=Einstellungen!$C$5+7,"Fällig bald","Im Plan")))))</f>
        <v>Erledigt</v>
      </c>
      <c r="N4" s="26" t="n">
        <f aca="false">IF($G4="","",COUNTIF($G$4:$G4,$G4))</f>
        <v>1</v>
      </c>
      <c r="O4" s="27" t="str">
        <f aca="false">IF($G4="","",$G4&amp;"#"&amp;$N4)</f>
        <v>Erledigt#1</v>
      </c>
    </row>
    <row r="5" customFormat="false" ht="30" hidden="false" customHeight="true" outlineLevel="0" collapsed="false">
      <c r="A5" s="19" t="s">
        <v>26</v>
      </c>
      <c r="B5" s="20" t="s">
        <v>27</v>
      </c>
      <c r="C5" s="20" t="s">
        <v>28</v>
      </c>
      <c r="D5" s="21" t="s">
        <v>29</v>
      </c>
      <c r="E5" s="21" t="s">
        <v>30</v>
      </c>
      <c r="F5" s="21" t="s">
        <v>31</v>
      </c>
      <c r="G5" s="21" t="s">
        <v>32</v>
      </c>
      <c r="H5" s="22" t="n">
        <v>46293</v>
      </c>
      <c r="I5" s="22" t="n">
        <v>46310</v>
      </c>
      <c r="J5" s="23" t="n">
        <v>0.6</v>
      </c>
      <c r="K5" s="24" t="n">
        <f aca="false">IF(OR($G5="",$G5="Erledigt",$I5=""),"",$I5-Einstellungen!$C$5)</f>
        <v>5</v>
      </c>
      <c r="L5" s="25" t="str">
        <f aca="false">IF($G5="","",IF($G5="Erledigt","Erledigt",IF($I5="","",IF($I5&lt;Einstellungen!$C$5,"Überfällig",IF($I5&lt;=Einstellungen!$C$5+7,"Fällig bald","Im Plan")))))</f>
        <v>Fällig bald</v>
      </c>
      <c r="N5" s="26" t="n">
        <f aca="false">IF($G5="","",COUNTIF($G$4:$G5,$G5))</f>
        <v>1</v>
      </c>
      <c r="O5" s="27" t="str">
        <f aca="false">IF($G5="","",$G5&amp;"#"&amp;$N5)</f>
        <v>In Bearbeitung#1</v>
      </c>
    </row>
    <row r="6" customFormat="false" ht="30" hidden="false" customHeight="true" outlineLevel="0" collapsed="false">
      <c r="A6" s="19" t="s">
        <v>33</v>
      </c>
      <c r="B6" s="20" t="s">
        <v>34</v>
      </c>
      <c r="C6" s="20" t="s">
        <v>35</v>
      </c>
      <c r="D6" s="21" t="s">
        <v>36</v>
      </c>
      <c r="E6" s="21" t="s">
        <v>37</v>
      </c>
      <c r="F6" s="21" t="s">
        <v>24</v>
      </c>
      <c r="G6" s="21" t="s">
        <v>32</v>
      </c>
      <c r="H6" s="22" t="n">
        <v>46296</v>
      </c>
      <c r="I6" s="22" t="n">
        <v>46317</v>
      </c>
      <c r="J6" s="23" t="n">
        <v>0.4</v>
      </c>
      <c r="K6" s="24" t="n">
        <f aca="false">IF(OR($G6="",$G6="Erledigt",$I6=""),"",$I6-Einstellungen!$C$5)</f>
        <v>12</v>
      </c>
      <c r="L6" s="25" t="str">
        <f aca="false">IF($G6="","",IF($G6="Erledigt","Erledigt",IF($I6="","",IF($I6&lt;Einstellungen!$C$5,"Überfällig",IF($I6&lt;=Einstellungen!$C$5+7,"Fällig bald","Im Plan")))))</f>
        <v>Im Plan</v>
      </c>
      <c r="N6" s="26" t="n">
        <f aca="false">IF($G6="","",COUNTIF($G$4:$G6,$G6))</f>
        <v>2</v>
      </c>
      <c r="O6" s="27" t="str">
        <f aca="false">IF($G6="","",$G6&amp;"#"&amp;$N6)</f>
        <v>In Bearbeitung#2</v>
      </c>
    </row>
    <row r="7" customFormat="false" ht="30" hidden="false" customHeight="true" outlineLevel="0" collapsed="false">
      <c r="A7" s="19" t="s">
        <v>38</v>
      </c>
      <c r="B7" s="20" t="s">
        <v>39</v>
      </c>
      <c r="C7" s="20" t="s">
        <v>40</v>
      </c>
      <c r="D7" s="21" t="s">
        <v>41</v>
      </c>
      <c r="E7" s="21" t="s">
        <v>42</v>
      </c>
      <c r="F7" s="21" t="s">
        <v>43</v>
      </c>
      <c r="G7" s="21" t="s">
        <v>44</v>
      </c>
      <c r="H7" s="22" t="n">
        <v>46315</v>
      </c>
      <c r="I7" s="22" t="n">
        <v>46336</v>
      </c>
      <c r="J7" s="23" t="n">
        <v>0</v>
      </c>
      <c r="K7" s="24" t="n">
        <f aca="false">IF(OR($G7="",$G7="Erledigt",$I7=""),"",$I7-Einstellungen!$C$5)</f>
        <v>31</v>
      </c>
      <c r="L7" s="25" t="str">
        <f aca="false">IF($G7="","",IF($G7="Erledigt","Erledigt",IF($I7="","",IF($I7&lt;Einstellungen!$C$5,"Überfällig",IF($I7&lt;=Einstellungen!$C$5+7,"Fällig bald","Im Plan")))))</f>
        <v>Im Plan</v>
      </c>
      <c r="N7" s="26" t="n">
        <f aca="false">IF($G7="","",COUNTIF($G$4:$G7,$G7))</f>
        <v>1</v>
      </c>
      <c r="O7" s="27" t="str">
        <f aca="false">IF($G7="","",$G7&amp;"#"&amp;$N7)</f>
        <v>Backlog#1</v>
      </c>
    </row>
    <row r="8" customFormat="false" ht="30" hidden="false" customHeight="true" outlineLevel="0" collapsed="false">
      <c r="A8" s="19" t="s">
        <v>45</v>
      </c>
      <c r="B8" s="20" t="s">
        <v>46</v>
      </c>
      <c r="C8" s="20" t="s">
        <v>47</v>
      </c>
      <c r="D8" s="21" t="s">
        <v>36</v>
      </c>
      <c r="E8" s="21" t="s">
        <v>37</v>
      </c>
      <c r="F8" s="21" t="s">
        <v>24</v>
      </c>
      <c r="G8" s="21" t="s">
        <v>48</v>
      </c>
      <c r="H8" s="22" t="n">
        <v>46303</v>
      </c>
      <c r="I8" s="22" t="n">
        <v>46309</v>
      </c>
      <c r="J8" s="23" t="n">
        <v>0</v>
      </c>
      <c r="K8" s="24" t="n">
        <f aca="false">IF(OR($G8="",$G8="Erledigt",$I8=""),"",$I8-Einstellungen!$C$5)</f>
        <v>4</v>
      </c>
      <c r="L8" s="25" t="str">
        <f aca="false">IF($G8="","",IF($G8="Erledigt","Erledigt",IF($I8="","",IF($I8&lt;Einstellungen!$C$5,"Überfällig",IF($I8&lt;=Einstellungen!$C$5+7,"Fällig bald","Im Plan")))))</f>
        <v>Fällig bald</v>
      </c>
      <c r="N8" s="26" t="n">
        <f aca="false">IF($G8="","",COUNTIF($G$4:$G8,$G8))</f>
        <v>1</v>
      </c>
      <c r="O8" s="27" t="str">
        <f aca="false">IF($G8="","",$G8&amp;"#"&amp;$N8)</f>
        <v>Zu erledigen#1</v>
      </c>
    </row>
    <row r="9" customFormat="false" ht="30" hidden="false" customHeight="true" outlineLevel="0" collapsed="false">
      <c r="A9" s="19" t="s">
        <v>49</v>
      </c>
      <c r="B9" s="20" t="s">
        <v>50</v>
      </c>
      <c r="C9" s="20" t="s">
        <v>51</v>
      </c>
      <c r="D9" s="21" t="s">
        <v>52</v>
      </c>
      <c r="E9" s="21" t="s">
        <v>53</v>
      </c>
      <c r="F9" s="21" t="s">
        <v>31</v>
      </c>
      <c r="G9" s="21" t="s">
        <v>54</v>
      </c>
      <c r="H9" s="22" t="n">
        <v>46290</v>
      </c>
      <c r="I9" s="22" t="n">
        <v>46304</v>
      </c>
      <c r="J9" s="23" t="n">
        <v>0.8</v>
      </c>
      <c r="K9" s="24" t="n">
        <f aca="false">IF(OR($G9="",$G9="Erledigt",$I9=""),"",$I9-Einstellungen!$C$5)</f>
        <v>-1</v>
      </c>
      <c r="L9" s="25" t="str">
        <f aca="false">IF($G9="","",IF($G9="Erledigt","Erledigt",IF($I9="","",IF($I9&lt;Einstellungen!$C$5,"Überfällig",IF($I9&lt;=Einstellungen!$C$5+7,"Fällig bald","Im Plan")))))</f>
        <v>Überfällig</v>
      </c>
      <c r="N9" s="26" t="n">
        <f aca="false">IF($G9="","",COUNTIF($G$4:$G9,$G9))</f>
        <v>1</v>
      </c>
      <c r="O9" s="27" t="str">
        <f aca="false">IF($G9="","",$G9&amp;"#"&amp;$N9)</f>
        <v>In Prüfung#1</v>
      </c>
    </row>
    <row r="10" customFormat="false" ht="30" hidden="false" customHeight="true" outlineLevel="0" collapsed="false">
      <c r="A10" s="19" t="s">
        <v>55</v>
      </c>
      <c r="B10" s="20" t="s">
        <v>56</v>
      </c>
      <c r="C10" s="20" t="s">
        <v>57</v>
      </c>
      <c r="D10" s="21" t="s">
        <v>22</v>
      </c>
      <c r="E10" s="21" t="s">
        <v>23</v>
      </c>
      <c r="F10" s="21" t="s">
        <v>24</v>
      </c>
      <c r="G10" s="21" t="s">
        <v>44</v>
      </c>
      <c r="H10" s="22" t="n">
        <v>46327</v>
      </c>
      <c r="I10" s="22" t="n">
        <v>46356</v>
      </c>
      <c r="J10" s="23" t="n">
        <v>0</v>
      </c>
      <c r="K10" s="24" t="n">
        <f aca="false">IF(OR($G10="",$G10="Erledigt",$I10=""),"",$I10-Einstellungen!$C$5)</f>
        <v>51</v>
      </c>
      <c r="L10" s="25" t="str">
        <f aca="false">IF($G10="","",IF($G10="Erledigt","Erledigt",IF($I10="","",IF($I10&lt;Einstellungen!$C$5,"Überfällig",IF($I10&lt;=Einstellungen!$C$5+7,"Fällig bald","Im Plan")))))</f>
        <v>Im Plan</v>
      </c>
      <c r="N10" s="26" t="n">
        <f aca="false">IF($G10="","",COUNTIF($G$4:$G10,$G10))</f>
        <v>2</v>
      </c>
      <c r="O10" s="27" t="str">
        <f aca="false">IF($G10="","",$G10&amp;"#"&amp;$N10)</f>
        <v>Backlog#2</v>
      </c>
    </row>
    <row r="11" customFormat="false" ht="30" hidden="false" customHeight="true" outlineLevel="0" collapsed="false">
      <c r="A11" s="19" t="s">
        <v>58</v>
      </c>
      <c r="B11" s="20" t="s">
        <v>59</v>
      </c>
      <c r="C11" s="20" t="s">
        <v>60</v>
      </c>
      <c r="D11" s="21" t="s">
        <v>29</v>
      </c>
      <c r="E11" s="21" t="s">
        <v>30</v>
      </c>
      <c r="F11" s="21" t="s">
        <v>61</v>
      </c>
      <c r="G11" s="21" t="s">
        <v>48</v>
      </c>
      <c r="H11" s="22" t="n">
        <v>46300</v>
      </c>
      <c r="I11" s="22" t="n">
        <v>46303</v>
      </c>
      <c r="J11" s="23" t="n">
        <v>0.1</v>
      </c>
      <c r="K11" s="24" t="n">
        <f aca="false">IF(OR($G11="",$G11="Erledigt",$I11=""),"",$I11-Einstellungen!$C$5)</f>
        <v>-2</v>
      </c>
      <c r="L11" s="25" t="str">
        <f aca="false">IF($G11="","",IF($G11="Erledigt","Erledigt",IF($I11="","",IF($I11&lt;Einstellungen!$C$5,"Überfällig",IF($I11&lt;=Einstellungen!$C$5+7,"Fällig bald","Im Plan")))))</f>
        <v>Überfällig</v>
      </c>
      <c r="N11" s="26" t="n">
        <f aca="false">IF($G11="","",COUNTIF($G$4:$G11,$G11))</f>
        <v>2</v>
      </c>
      <c r="O11" s="27" t="str">
        <f aca="false">IF($G11="","",$G11&amp;"#"&amp;$N11)</f>
        <v>Zu erledigen#2</v>
      </c>
    </row>
    <row r="12" customFormat="false" ht="30" hidden="false" customHeight="true" outlineLevel="0" collapsed="false">
      <c r="A12" s="19" t="s">
        <v>62</v>
      </c>
      <c r="B12" s="20" t="s">
        <v>63</v>
      </c>
      <c r="C12" s="20" t="s">
        <v>64</v>
      </c>
      <c r="D12" s="21" t="s">
        <v>52</v>
      </c>
      <c r="E12" s="21" t="s">
        <v>65</v>
      </c>
      <c r="F12" s="21" t="s">
        <v>43</v>
      </c>
      <c r="G12" s="21" t="s">
        <v>32</v>
      </c>
      <c r="H12" s="22" t="n">
        <v>46297</v>
      </c>
      <c r="I12" s="22" t="n">
        <v>46325</v>
      </c>
      <c r="J12" s="23" t="n">
        <v>0.3</v>
      </c>
      <c r="K12" s="24" t="n">
        <f aca="false">IF(OR($G12="",$G12="Erledigt",$I12=""),"",$I12-Einstellungen!$C$5)</f>
        <v>20</v>
      </c>
      <c r="L12" s="25" t="str">
        <f aca="false">IF($G12="","",IF($G12="Erledigt","Erledigt",IF($I12="","",IF($I12&lt;Einstellungen!$C$5,"Überfällig",IF($I12&lt;=Einstellungen!$C$5+7,"Fällig bald","Im Plan")))))</f>
        <v>Im Plan</v>
      </c>
      <c r="N12" s="26" t="n">
        <f aca="false">IF($G12="","",COUNTIF($G$4:$G12,$G12))</f>
        <v>3</v>
      </c>
      <c r="O12" s="27" t="str">
        <f aca="false">IF($G12="","",$G12&amp;"#"&amp;$N12)</f>
        <v>In Bearbeitung#3</v>
      </c>
    </row>
    <row r="13" customFormat="false" ht="30" hidden="false" customHeight="true" outlineLevel="0" collapsed="false">
      <c r="A13" s="19" t="s">
        <v>66</v>
      </c>
      <c r="B13" s="20" t="s">
        <v>67</v>
      </c>
      <c r="C13" s="20" t="s">
        <v>68</v>
      </c>
      <c r="D13" s="21" t="s">
        <v>36</v>
      </c>
      <c r="E13" s="21" t="s">
        <v>37</v>
      </c>
      <c r="F13" s="21" t="s">
        <v>43</v>
      </c>
      <c r="G13" s="21" t="s">
        <v>48</v>
      </c>
      <c r="H13" s="22" t="n">
        <v>46307</v>
      </c>
      <c r="I13" s="22" t="n">
        <v>46323</v>
      </c>
      <c r="J13" s="23" t="n">
        <v>0</v>
      </c>
      <c r="K13" s="24" t="n">
        <f aca="false">IF(OR($G13="",$G13="Erledigt",$I13=""),"",$I13-Einstellungen!$C$5)</f>
        <v>18</v>
      </c>
      <c r="L13" s="25" t="str">
        <f aca="false">IF($G13="","",IF($G13="Erledigt","Erledigt",IF($I13="","",IF($I13&lt;Einstellungen!$C$5,"Überfällig",IF($I13&lt;=Einstellungen!$C$5+7,"Fällig bald","Im Plan")))))</f>
        <v>Im Plan</v>
      </c>
      <c r="N13" s="26" t="n">
        <f aca="false">IF($G13="","",COUNTIF($G$4:$G13,$G13))</f>
        <v>3</v>
      </c>
      <c r="O13" s="27" t="str">
        <f aca="false">IF($G13="","",$G13&amp;"#"&amp;$N13)</f>
        <v>Zu erledigen#3</v>
      </c>
    </row>
    <row r="14" customFormat="false" ht="30" hidden="false" customHeight="true" outlineLevel="0" collapsed="false">
      <c r="A14" s="19" t="s">
        <v>69</v>
      </c>
      <c r="B14" s="20" t="s">
        <v>70</v>
      </c>
      <c r="C14" s="20" t="s">
        <v>71</v>
      </c>
      <c r="D14" s="21" t="s">
        <v>22</v>
      </c>
      <c r="E14" s="21" t="s">
        <v>23</v>
      </c>
      <c r="F14" s="21" t="s">
        <v>24</v>
      </c>
      <c r="G14" s="21" t="s">
        <v>48</v>
      </c>
      <c r="H14" s="22" t="n">
        <v>46304</v>
      </c>
      <c r="I14" s="22" t="n">
        <v>46311</v>
      </c>
      <c r="J14" s="23" t="n">
        <v>0</v>
      </c>
      <c r="K14" s="24" t="n">
        <f aca="false">IF(OR($G14="",$G14="Erledigt",$I14=""),"",$I14-Einstellungen!$C$5)</f>
        <v>6</v>
      </c>
      <c r="L14" s="25" t="str">
        <f aca="false">IF($G14="","",IF($G14="Erledigt","Erledigt",IF($I14="","",IF($I14&lt;Einstellungen!$C$5,"Überfällig",IF($I14&lt;=Einstellungen!$C$5+7,"Fällig bald","Im Plan")))))</f>
        <v>Fällig bald</v>
      </c>
      <c r="N14" s="26" t="n">
        <f aca="false">IF($G14="","",COUNTIF($G$4:$G14,$G14))</f>
        <v>4</v>
      </c>
      <c r="O14" s="27" t="str">
        <f aca="false">IF($G14="","",$G14&amp;"#"&amp;$N14)</f>
        <v>Zu erledigen#4</v>
      </c>
    </row>
    <row r="15" customFormat="false" ht="30" hidden="false" customHeight="true" outlineLevel="0" collapsed="false">
      <c r="A15" s="19" t="s">
        <v>72</v>
      </c>
      <c r="B15" s="20" t="s">
        <v>73</v>
      </c>
      <c r="C15" s="20" t="s">
        <v>74</v>
      </c>
      <c r="D15" s="21" t="s">
        <v>41</v>
      </c>
      <c r="E15" s="21" t="s">
        <v>42</v>
      </c>
      <c r="F15" s="21" t="s">
        <v>31</v>
      </c>
      <c r="G15" s="21" t="s">
        <v>54</v>
      </c>
      <c r="H15" s="22" t="n">
        <v>46285</v>
      </c>
      <c r="I15" s="22" t="n">
        <v>46307</v>
      </c>
      <c r="J15" s="23" t="n">
        <v>0.7</v>
      </c>
      <c r="K15" s="24" t="n">
        <f aca="false">IF(OR($G15="",$G15="Erledigt",$I15=""),"",$I15-Einstellungen!$C$5)</f>
        <v>2</v>
      </c>
      <c r="L15" s="25" t="str">
        <f aca="false">IF($G15="","",IF($G15="Erledigt","Erledigt",IF($I15="","",IF($I15&lt;Einstellungen!$C$5,"Überfällig",IF($I15&lt;=Einstellungen!$C$5+7,"Fällig bald","Im Plan")))))</f>
        <v>Fällig bald</v>
      </c>
      <c r="N15" s="26" t="n">
        <f aca="false">IF($G15="","",COUNTIF($G$4:$G15,$G15))</f>
        <v>2</v>
      </c>
      <c r="O15" s="27" t="str">
        <f aca="false">IF($G15="","",$G15&amp;"#"&amp;$N15)</f>
        <v>In Prüfung#2</v>
      </c>
    </row>
    <row r="16" customFormat="false" ht="30" hidden="false" customHeight="true" outlineLevel="0" collapsed="false">
      <c r="A16" s="19" t="s">
        <v>75</v>
      </c>
      <c r="B16" s="20" t="s">
        <v>76</v>
      </c>
      <c r="C16" s="20" t="s">
        <v>77</v>
      </c>
      <c r="D16" s="21" t="s">
        <v>52</v>
      </c>
      <c r="E16" s="21" t="s">
        <v>53</v>
      </c>
      <c r="F16" s="21" t="s">
        <v>24</v>
      </c>
      <c r="G16" s="21" t="s">
        <v>25</v>
      </c>
      <c r="H16" s="22" t="n">
        <v>46254</v>
      </c>
      <c r="I16" s="22" t="n">
        <v>46270</v>
      </c>
      <c r="J16" s="23" t="n">
        <v>1</v>
      </c>
      <c r="K16" s="24" t="str">
        <f aca="false">IF(OR($G16="",$G16="Erledigt",$I16=""),"",$I16-Einstellungen!$C$5)</f>
        <v/>
      </c>
      <c r="L16" s="25" t="str">
        <f aca="false">IF($G16="","",IF($G16="Erledigt","Erledigt",IF($I16="","",IF($I16&lt;Einstellungen!$C$5,"Überfällig",IF($I16&lt;=Einstellungen!$C$5+7,"Fällig bald","Im Plan")))))</f>
        <v>Erledigt</v>
      </c>
      <c r="N16" s="26" t="n">
        <f aca="false">IF($G16="","",COUNTIF($G$4:$G16,$G16))</f>
        <v>2</v>
      </c>
      <c r="O16" s="27" t="str">
        <f aca="false">IF($G16="","",$G16&amp;"#"&amp;$N16)</f>
        <v>Erledigt#2</v>
      </c>
    </row>
    <row r="17" customFormat="false" ht="30" hidden="false" customHeight="true" outlineLevel="0" collapsed="false">
      <c r="A17" s="19" t="s">
        <v>78</v>
      </c>
      <c r="B17" s="20" t="s">
        <v>79</v>
      </c>
      <c r="C17" s="20" t="s">
        <v>80</v>
      </c>
      <c r="D17" s="21" t="s">
        <v>29</v>
      </c>
      <c r="E17" s="21" t="s">
        <v>30</v>
      </c>
      <c r="F17" s="21" t="s">
        <v>43</v>
      </c>
      <c r="G17" s="21" t="s">
        <v>44</v>
      </c>
      <c r="H17" s="22" t="n">
        <v>46331</v>
      </c>
      <c r="I17" s="22" t="n">
        <v>46357</v>
      </c>
      <c r="J17" s="23" t="n">
        <v>0</v>
      </c>
      <c r="K17" s="24" t="n">
        <f aca="false">IF(OR($G17="",$G17="Erledigt",$I17=""),"",$I17-Einstellungen!$C$5)</f>
        <v>52</v>
      </c>
      <c r="L17" s="25" t="str">
        <f aca="false">IF($G17="","",IF($G17="Erledigt","Erledigt",IF($I17="","",IF($I17&lt;Einstellungen!$C$5,"Überfällig",IF($I17&lt;=Einstellungen!$C$5+7,"Fällig bald","Im Plan")))))</f>
        <v>Im Plan</v>
      </c>
      <c r="N17" s="26" t="n">
        <f aca="false">IF($G17="","",COUNTIF($G$4:$G17,$G17))</f>
        <v>3</v>
      </c>
      <c r="O17" s="27" t="str">
        <f aca="false">IF($G17="","",$G17&amp;"#"&amp;$N17)</f>
        <v>Backlog#3</v>
      </c>
    </row>
    <row r="18" customFormat="false" ht="30" hidden="false" customHeight="true" outlineLevel="0" collapsed="false">
      <c r="A18" s="19" t="s">
        <v>81</v>
      </c>
      <c r="B18" s="20" t="s">
        <v>82</v>
      </c>
      <c r="C18" s="20" t="s">
        <v>83</v>
      </c>
      <c r="D18" s="21" t="s">
        <v>36</v>
      </c>
      <c r="E18" s="21" t="s">
        <v>65</v>
      </c>
      <c r="F18" s="21" t="s">
        <v>24</v>
      </c>
      <c r="G18" s="21" t="s">
        <v>32</v>
      </c>
      <c r="H18" s="22" t="n">
        <v>46295</v>
      </c>
      <c r="I18" s="22" t="n">
        <v>46315</v>
      </c>
      <c r="J18" s="23" t="n">
        <v>0.5</v>
      </c>
      <c r="K18" s="24" t="n">
        <f aca="false">IF(OR($G18="",$G18="Erledigt",$I18=""),"",$I18-Einstellungen!$C$5)</f>
        <v>10</v>
      </c>
      <c r="L18" s="25" t="str">
        <f aca="false">IF($G18="","",IF($G18="Erledigt","Erledigt",IF($I18="","",IF($I18&lt;Einstellungen!$C$5,"Überfällig",IF($I18&lt;=Einstellungen!$C$5+7,"Fällig bald","Im Plan")))))</f>
        <v>Im Plan</v>
      </c>
      <c r="N18" s="26" t="n">
        <f aca="false">IF($G18="","",COUNTIF($G$4:$G18,$G18))</f>
        <v>4</v>
      </c>
      <c r="O18" s="27" t="str">
        <f aca="false">IF($G18="","",$G18&amp;"#"&amp;$N18)</f>
        <v>In Bearbeitung#4</v>
      </c>
    </row>
    <row r="19" customFormat="false" ht="30" hidden="false" customHeight="true" outlineLevel="0" collapsed="false">
      <c r="A19" s="19" t="s">
        <v>84</v>
      </c>
      <c r="B19" s="20" t="s">
        <v>85</v>
      </c>
      <c r="C19" s="20" t="s">
        <v>86</v>
      </c>
      <c r="D19" s="21" t="s">
        <v>22</v>
      </c>
      <c r="E19" s="21" t="s">
        <v>23</v>
      </c>
      <c r="F19" s="21" t="s">
        <v>31</v>
      </c>
      <c r="G19" s="21" t="s">
        <v>44</v>
      </c>
      <c r="H19" s="22" t="n">
        <v>46320</v>
      </c>
      <c r="I19" s="22" t="n">
        <v>46346</v>
      </c>
      <c r="J19" s="23" t="n">
        <v>0</v>
      </c>
      <c r="K19" s="24" t="n">
        <f aca="false">IF(OR($G19="",$G19="Erledigt",$I19=""),"",$I19-Einstellungen!$C$5)</f>
        <v>41</v>
      </c>
      <c r="L19" s="25" t="str">
        <f aca="false">IF($G19="","",IF($G19="Erledigt","Erledigt",IF($I19="","",IF($I19&lt;Einstellungen!$C$5,"Überfällig",IF($I19&lt;=Einstellungen!$C$5+7,"Fällig bald","Im Plan")))))</f>
        <v>Im Plan</v>
      </c>
      <c r="N19" s="26" t="n">
        <f aca="false">IF($G19="","",COUNTIF($G$4:$G19,$G19))</f>
        <v>4</v>
      </c>
      <c r="O19" s="27" t="str">
        <f aca="false">IF($G19="","",$G19&amp;"#"&amp;$N19)</f>
        <v>Backlog#4</v>
      </c>
    </row>
    <row r="20" customFormat="false" ht="30" hidden="false" customHeight="true" outlineLevel="0" collapsed="false">
      <c r="A20" s="19" t="s">
        <v>87</v>
      </c>
      <c r="B20" s="20" t="s">
        <v>88</v>
      </c>
      <c r="C20" s="20" t="s">
        <v>89</v>
      </c>
      <c r="D20" s="21" t="s">
        <v>41</v>
      </c>
      <c r="E20" s="21" t="s">
        <v>42</v>
      </c>
      <c r="F20" s="21" t="s">
        <v>24</v>
      </c>
      <c r="G20" s="21" t="s">
        <v>48</v>
      </c>
      <c r="H20" s="22" t="n">
        <v>46305</v>
      </c>
      <c r="I20" s="22" t="n">
        <v>46328</v>
      </c>
      <c r="J20" s="23" t="n">
        <v>0</v>
      </c>
      <c r="K20" s="24" t="n">
        <f aca="false">IF(OR($G20="",$G20="Erledigt",$I20=""),"",$I20-Einstellungen!$C$5)</f>
        <v>23</v>
      </c>
      <c r="L20" s="25" t="str">
        <f aca="false">IF($G20="","",IF($G20="Erledigt","Erledigt",IF($I20="","",IF($I20&lt;Einstellungen!$C$5,"Überfällig",IF($I20&lt;=Einstellungen!$C$5+7,"Fällig bald","Im Plan")))))</f>
        <v>Im Plan</v>
      </c>
      <c r="N20" s="26" t="n">
        <f aca="false">IF($G20="","",COUNTIF($G$4:$G20,$G20))</f>
        <v>5</v>
      </c>
      <c r="O20" s="27" t="str">
        <f aca="false">IF($G20="","",$G20&amp;"#"&amp;$N20)</f>
        <v>Zu erledigen#5</v>
      </c>
    </row>
    <row r="21" customFormat="false" ht="30" hidden="false" customHeight="true" outlineLevel="0" collapsed="false">
      <c r="A21" s="19" t="s">
        <v>90</v>
      </c>
      <c r="B21" s="20" t="s">
        <v>91</v>
      </c>
      <c r="C21" s="20" t="s">
        <v>92</v>
      </c>
      <c r="D21" s="21" t="s">
        <v>52</v>
      </c>
      <c r="E21" s="21" t="s">
        <v>53</v>
      </c>
      <c r="F21" s="21" t="s">
        <v>43</v>
      </c>
      <c r="G21" s="21" t="s">
        <v>32</v>
      </c>
      <c r="H21" s="22" t="n">
        <v>46301</v>
      </c>
      <c r="I21" s="22" t="n">
        <v>46332</v>
      </c>
      <c r="J21" s="23" t="n">
        <v>0.25</v>
      </c>
      <c r="K21" s="24" t="n">
        <f aca="false">IF(OR($G21="",$G21="Erledigt",$I21=""),"",$I21-Einstellungen!$C$5)</f>
        <v>27</v>
      </c>
      <c r="L21" s="25" t="str">
        <f aca="false">IF($G21="","",IF($G21="Erledigt","Erledigt",IF($I21="","",IF($I21&lt;Einstellungen!$C$5,"Überfällig",IF($I21&lt;=Einstellungen!$C$5+7,"Fällig bald","Im Plan")))))</f>
        <v>Im Plan</v>
      </c>
      <c r="N21" s="26" t="n">
        <f aca="false">IF($G21="","",COUNTIF($G$4:$G21,$G21))</f>
        <v>5</v>
      </c>
      <c r="O21" s="27" t="str">
        <f aca="false">IF($G21="","",$G21&amp;"#"&amp;$N21)</f>
        <v>In Bearbeitung#5</v>
      </c>
    </row>
    <row r="22" customFormat="false" ht="30" hidden="false" customHeight="true" outlineLevel="0" collapsed="false">
      <c r="A22" s="19" t="s">
        <v>93</v>
      </c>
      <c r="B22" s="20" t="s">
        <v>94</v>
      </c>
      <c r="C22" s="20" t="s">
        <v>95</v>
      </c>
      <c r="D22" s="21" t="s">
        <v>41</v>
      </c>
      <c r="E22" s="21" t="s">
        <v>37</v>
      </c>
      <c r="F22" s="21" t="s">
        <v>43</v>
      </c>
      <c r="G22" s="21" t="s">
        <v>25</v>
      </c>
      <c r="H22" s="22" t="n">
        <v>46275</v>
      </c>
      <c r="I22" s="22" t="n">
        <v>46290</v>
      </c>
      <c r="J22" s="23" t="n">
        <v>1</v>
      </c>
      <c r="K22" s="24" t="str">
        <f aca="false">IF(OR($G22="",$G22="Erledigt",$I22=""),"",$I22-Einstellungen!$C$5)</f>
        <v/>
      </c>
      <c r="L22" s="25" t="str">
        <f aca="false">IF($G22="","",IF($G22="Erledigt","Erledigt",IF($I22="","",IF($I22&lt;Einstellungen!$C$5,"Überfällig",IF($I22&lt;=Einstellungen!$C$5+7,"Fällig bald","Im Plan")))))</f>
        <v>Erledigt</v>
      </c>
      <c r="N22" s="26" t="n">
        <f aca="false">IF($G22="","",COUNTIF($G$4:$G22,$G22))</f>
        <v>3</v>
      </c>
      <c r="O22" s="27" t="str">
        <f aca="false">IF($G22="","",$G22&amp;"#"&amp;$N22)</f>
        <v>Erledigt#3</v>
      </c>
    </row>
    <row r="23" customFormat="false" ht="30" hidden="false" customHeight="true" outlineLevel="0" collapsed="false">
      <c r="A23" s="19" t="s">
        <v>96</v>
      </c>
      <c r="B23" s="20" t="s">
        <v>97</v>
      </c>
      <c r="C23" s="20" t="s">
        <v>98</v>
      </c>
      <c r="D23" s="21" t="s">
        <v>36</v>
      </c>
      <c r="E23" s="21" t="s">
        <v>65</v>
      </c>
      <c r="F23" s="21" t="s">
        <v>31</v>
      </c>
      <c r="G23" s="21" t="s">
        <v>54</v>
      </c>
      <c r="H23" s="22" t="n">
        <v>46296</v>
      </c>
      <c r="I23" s="22" t="n">
        <v>46308</v>
      </c>
      <c r="J23" s="23" t="n">
        <v>0.85</v>
      </c>
      <c r="K23" s="24" t="n">
        <f aca="false">IF(OR($G23="",$G23="Erledigt",$I23=""),"",$I23-Einstellungen!$C$5)</f>
        <v>3</v>
      </c>
      <c r="L23" s="25" t="str">
        <f aca="false">IF($G23="","",IF($G23="Erledigt","Erledigt",IF($I23="","",IF($I23&lt;Einstellungen!$C$5,"Überfällig",IF($I23&lt;=Einstellungen!$C$5+7,"Fällig bald","Im Plan")))))</f>
        <v>Fällig bald</v>
      </c>
      <c r="N23" s="26" t="n">
        <f aca="false">IF($G23="","",COUNTIF($G$4:$G23,$G23))</f>
        <v>3</v>
      </c>
      <c r="O23" s="27" t="str">
        <f aca="false">IF($G23="","",$G23&amp;"#"&amp;$N23)</f>
        <v>In Prüfung#3</v>
      </c>
    </row>
    <row r="24" customFormat="false" ht="30" hidden="false" customHeight="true" outlineLevel="0" collapsed="false">
      <c r="A24" s="19" t="s">
        <v>99</v>
      </c>
      <c r="B24" s="20" t="s">
        <v>100</v>
      </c>
      <c r="C24" s="20" t="s">
        <v>101</v>
      </c>
      <c r="D24" s="21" t="s">
        <v>102</v>
      </c>
      <c r="E24" s="21" t="s">
        <v>30</v>
      </c>
      <c r="F24" s="21" t="s">
        <v>24</v>
      </c>
      <c r="G24" s="21" t="s">
        <v>48</v>
      </c>
      <c r="H24" s="22" t="n">
        <v>46302</v>
      </c>
      <c r="I24" s="22" t="n">
        <v>46313</v>
      </c>
      <c r="J24" s="23" t="n">
        <v>0</v>
      </c>
      <c r="K24" s="24" t="n">
        <f aca="false">IF(OR($G24="",$G24="Erledigt",$I24=""),"",$I24-Einstellungen!$C$5)</f>
        <v>8</v>
      </c>
      <c r="L24" s="25" t="str">
        <f aca="false">IF($G24="","",IF($G24="Erledigt","Erledigt",IF($I24="","",IF($I24&lt;Einstellungen!$C$5,"Überfällig",IF($I24&lt;=Einstellungen!$C$5+7,"Fällig bald","Im Plan")))))</f>
        <v>Im Plan</v>
      </c>
      <c r="N24" s="26" t="n">
        <f aca="false">IF($G24="","",COUNTIF($G$4:$G24,$G24))</f>
        <v>6</v>
      </c>
      <c r="O24" s="27" t="str">
        <f aca="false">IF($G24="","",$G24&amp;"#"&amp;$N24)</f>
        <v>Zu erledigen#6</v>
      </c>
    </row>
    <row r="25" customFormat="false" ht="30" hidden="false" customHeight="true" outlineLevel="0" collapsed="false">
      <c r="A25" s="19" t="s">
        <v>103</v>
      </c>
      <c r="B25" s="20" t="s">
        <v>104</v>
      </c>
      <c r="C25" s="20" t="s">
        <v>105</v>
      </c>
      <c r="D25" s="21" t="s">
        <v>22</v>
      </c>
      <c r="E25" s="21" t="s">
        <v>30</v>
      </c>
      <c r="F25" s="21" t="s">
        <v>24</v>
      </c>
      <c r="G25" s="21" t="s">
        <v>25</v>
      </c>
      <c r="H25" s="22" t="n">
        <v>46280</v>
      </c>
      <c r="I25" s="22" t="n">
        <v>46297</v>
      </c>
      <c r="J25" s="23" t="n">
        <v>1</v>
      </c>
      <c r="K25" s="24" t="str">
        <f aca="false">IF(OR($G25="",$G25="Erledigt",$I25=""),"",$I25-Einstellungen!$C$5)</f>
        <v/>
      </c>
      <c r="L25" s="25" t="str">
        <f aca="false">IF($G25="","",IF($G25="Erledigt","Erledigt",IF($I25="","",IF($I25&lt;Einstellungen!$C$5,"Überfällig",IF($I25&lt;=Einstellungen!$C$5+7,"Fällig bald","Im Plan")))))</f>
        <v>Erledigt</v>
      </c>
      <c r="N25" s="26" t="n">
        <f aca="false">IF($G25="","",COUNTIF($G$4:$G25,$G25))</f>
        <v>4</v>
      </c>
      <c r="O25" s="27" t="str">
        <f aca="false">IF($G25="","",$G25&amp;"#"&amp;$N25)</f>
        <v>Erledigt#4</v>
      </c>
    </row>
    <row r="26" customFormat="false" ht="21.75" hidden="false" customHeight="true" outlineLevel="0" collapsed="false">
      <c r="A26" s="28"/>
      <c r="B26" s="29"/>
      <c r="C26" s="29"/>
      <c r="D26" s="29"/>
      <c r="E26" s="29"/>
      <c r="F26" s="29"/>
      <c r="G26" s="30"/>
      <c r="H26" s="30"/>
      <c r="I26" s="31"/>
      <c r="J26" s="29"/>
      <c r="K26" s="32" t="str">
        <f aca="false">IF(OR($G26="",$G26="Erledigt",$I26=""),"",$I26-Einstellungen!$C$5)</f>
        <v/>
      </c>
      <c r="L26" s="28" t="str">
        <f aca="false">IF($G26="","",IF($G26="Erledigt","Erledigt",IF($I26="","",IF($I26&lt;Einstellungen!$C$5,"Überfällig",IF($I26&lt;=Einstellungen!$C$5+7,"Fällig bald","Im Plan")))))</f>
        <v/>
      </c>
      <c r="N26" s="26" t="str">
        <f aca="false">IF($G26="","",COUNTIF($G$4:$G26,$G26))</f>
        <v/>
      </c>
      <c r="O26" s="33" t="str">
        <f aca="false">IF($G26="","",$G26&amp;"#"&amp;$N26)</f>
        <v/>
      </c>
    </row>
    <row r="27" customFormat="false" ht="21.75" hidden="false" customHeight="true" outlineLevel="0" collapsed="false">
      <c r="A27" s="28"/>
      <c r="B27" s="29"/>
      <c r="C27" s="29"/>
      <c r="D27" s="29"/>
      <c r="E27" s="29"/>
      <c r="F27" s="29"/>
      <c r="G27" s="30"/>
      <c r="H27" s="30"/>
      <c r="I27" s="31"/>
      <c r="J27" s="29"/>
      <c r="K27" s="32" t="str">
        <f aca="false">IF(OR($G27="",$G27="Erledigt",$I27=""),"",$I27-Einstellungen!$C$5)</f>
        <v/>
      </c>
      <c r="L27" s="28" t="str">
        <f aca="false">IF($G27="","",IF($G27="Erledigt","Erledigt",IF($I27="","",IF($I27&lt;Einstellungen!$C$5,"Überfällig",IF($I27&lt;=Einstellungen!$C$5+7,"Fällig bald","Im Plan")))))</f>
        <v/>
      </c>
      <c r="N27" s="26" t="str">
        <f aca="false">IF($G27="","",COUNTIF($G$4:$G27,$G27))</f>
        <v/>
      </c>
      <c r="O27" s="33" t="str">
        <f aca="false">IF($G27="","",$G27&amp;"#"&amp;$N27)</f>
        <v/>
      </c>
    </row>
    <row r="28" customFormat="false" ht="21.75" hidden="false" customHeight="true" outlineLevel="0" collapsed="false">
      <c r="A28" s="28"/>
      <c r="B28" s="29"/>
      <c r="C28" s="29"/>
      <c r="D28" s="29"/>
      <c r="E28" s="29"/>
      <c r="F28" s="29"/>
      <c r="G28" s="30"/>
      <c r="H28" s="30"/>
      <c r="I28" s="31"/>
      <c r="J28" s="29"/>
      <c r="K28" s="32" t="str">
        <f aca="false">IF(OR($G28="",$G28="Erledigt",$I28=""),"",$I28-Einstellungen!$C$5)</f>
        <v/>
      </c>
      <c r="L28" s="28" t="str">
        <f aca="false">IF($G28="","",IF($G28="Erledigt","Erledigt",IF($I28="","",IF($I28&lt;Einstellungen!$C$5,"Überfällig",IF($I28&lt;=Einstellungen!$C$5+7,"Fällig bald","Im Plan")))))</f>
        <v/>
      </c>
      <c r="N28" s="26" t="str">
        <f aca="false">IF($G28="","",COUNTIF($G$4:$G28,$G28))</f>
        <v/>
      </c>
      <c r="O28" s="33" t="str">
        <f aca="false">IF($G28="","",$G28&amp;"#"&amp;$N28)</f>
        <v/>
      </c>
    </row>
    <row r="29" customFormat="false" ht="21.75" hidden="false" customHeight="true" outlineLevel="0" collapsed="false">
      <c r="A29" s="28"/>
      <c r="B29" s="29"/>
      <c r="C29" s="29"/>
      <c r="D29" s="29"/>
      <c r="E29" s="29"/>
      <c r="F29" s="29"/>
      <c r="G29" s="30"/>
      <c r="H29" s="30"/>
      <c r="I29" s="31"/>
      <c r="J29" s="29"/>
      <c r="K29" s="32" t="str">
        <f aca="false">IF(OR($G29="",$G29="Erledigt",$I29=""),"",$I29-Einstellungen!$C$5)</f>
        <v/>
      </c>
      <c r="L29" s="28" t="str">
        <f aca="false">IF($G29="","",IF($G29="Erledigt","Erledigt",IF($I29="","",IF($I29&lt;Einstellungen!$C$5,"Überfällig",IF($I29&lt;=Einstellungen!$C$5+7,"Fällig bald","Im Plan")))))</f>
        <v/>
      </c>
      <c r="N29" s="26" t="str">
        <f aca="false">IF($G29="","",COUNTIF($G$4:$G29,$G29))</f>
        <v/>
      </c>
      <c r="O29" s="33" t="str">
        <f aca="false">IF($G29="","",$G29&amp;"#"&amp;$N29)</f>
        <v/>
      </c>
    </row>
    <row r="30" customFormat="false" ht="21.75" hidden="false" customHeight="true" outlineLevel="0" collapsed="false">
      <c r="A30" s="28"/>
      <c r="B30" s="29"/>
      <c r="C30" s="29"/>
      <c r="D30" s="29"/>
      <c r="E30" s="29"/>
      <c r="F30" s="29"/>
      <c r="G30" s="30"/>
      <c r="H30" s="30"/>
      <c r="I30" s="31"/>
      <c r="J30" s="29"/>
      <c r="K30" s="32" t="str">
        <f aca="false">IF(OR($G30="",$G30="Erledigt",$I30=""),"",$I30-Einstellungen!$C$5)</f>
        <v/>
      </c>
      <c r="L30" s="28" t="str">
        <f aca="false">IF($G30="","",IF($G30="Erledigt","Erledigt",IF($I30="","",IF($I30&lt;Einstellungen!$C$5,"Überfällig",IF($I30&lt;=Einstellungen!$C$5+7,"Fällig bald","Im Plan")))))</f>
        <v/>
      </c>
      <c r="N30" s="26" t="str">
        <f aca="false">IF($G30="","",COUNTIF($G$4:$G30,$G30))</f>
        <v/>
      </c>
      <c r="O30" s="33" t="str">
        <f aca="false">IF($G30="","",$G30&amp;"#"&amp;$N30)</f>
        <v/>
      </c>
    </row>
    <row r="31" customFormat="false" ht="21.75" hidden="false" customHeight="true" outlineLevel="0" collapsed="false">
      <c r="A31" s="28"/>
      <c r="B31" s="29"/>
      <c r="C31" s="29"/>
      <c r="D31" s="29"/>
      <c r="E31" s="29"/>
      <c r="F31" s="29"/>
      <c r="G31" s="30"/>
      <c r="H31" s="30"/>
      <c r="I31" s="31"/>
      <c r="J31" s="29"/>
      <c r="K31" s="32" t="str">
        <f aca="false">IF(OR($G31="",$G31="Erledigt",$I31=""),"",$I31-Einstellungen!$C$5)</f>
        <v/>
      </c>
      <c r="L31" s="28" t="str">
        <f aca="false">IF($G31="","",IF($G31="Erledigt","Erledigt",IF($I31="","",IF($I31&lt;Einstellungen!$C$5,"Überfällig",IF($I31&lt;=Einstellungen!$C$5+7,"Fällig bald","Im Plan")))))</f>
        <v/>
      </c>
      <c r="N31" s="26" t="str">
        <f aca="false">IF($G31="","",COUNTIF($G$4:$G31,$G31))</f>
        <v/>
      </c>
      <c r="O31" s="33" t="str">
        <f aca="false">IF($G31="","",$G31&amp;"#"&amp;$N31)</f>
        <v/>
      </c>
    </row>
    <row r="32" customFormat="false" ht="21.75" hidden="false" customHeight="true" outlineLevel="0" collapsed="false">
      <c r="A32" s="28"/>
      <c r="B32" s="29"/>
      <c r="C32" s="29"/>
      <c r="D32" s="29"/>
      <c r="E32" s="29"/>
      <c r="F32" s="29"/>
      <c r="G32" s="30"/>
      <c r="H32" s="30"/>
      <c r="I32" s="31"/>
      <c r="J32" s="29"/>
      <c r="K32" s="32" t="str">
        <f aca="false">IF(OR($G32="",$G32="Erledigt",$I32=""),"",$I32-Einstellungen!$C$5)</f>
        <v/>
      </c>
      <c r="L32" s="28" t="str">
        <f aca="false">IF($G32="","",IF($G32="Erledigt","Erledigt",IF($I32="","",IF($I32&lt;Einstellungen!$C$5,"Überfällig",IF($I32&lt;=Einstellungen!$C$5+7,"Fällig bald","Im Plan")))))</f>
        <v/>
      </c>
      <c r="N32" s="26" t="str">
        <f aca="false">IF($G32="","",COUNTIF($G$4:$G32,$G32))</f>
        <v/>
      </c>
      <c r="O32" s="33" t="str">
        <f aca="false">IF($G32="","",$G32&amp;"#"&amp;$N32)</f>
        <v/>
      </c>
    </row>
    <row r="33" customFormat="false" ht="21.75" hidden="false" customHeight="true" outlineLevel="0" collapsed="false">
      <c r="A33" s="28"/>
      <c r="B33" s="29"/>
      <c r="C33" s="29"/>
      <c r="D33" s="29"/>
      <c r="E33" s="29"/>
      <c r="F33" s="29"/>
      <c r="G33" s="30"/>
      <c r="H33" s="30"/>
      <c r="I33" s="31"/>
      <c r="J33" s="29"/>
      <c r="K33" s="32" t="str">
        <f aca="false">IF(OR($G33="",$G33="Erledigt",$I33=""),"",$I33-Einstellungen!$C$5)</f>
        <v/>
      </c>
      <c r="L33" s="28" t="str">
        <f aca="false">IF($G33="","",IF($G33="Erledigt","Erledigt",IF($I33="","",IF($I33&lt;Einstellungen!$C$5,"Überfällig",IF($I33&lt;=Einstellungen!$C$5+7,"Fällig bald","Im Plan")))))</f>
        <v/>
      </c>
      <c r="N33" s="26" t="str">
        <f aca="false">IF($G33="","",COUNTIF($G$4:$G33,$G33))</f>
        <v/>
      </c>
      <c r="O33" s="33" t="str">
        <f aca="false">IF($G33="","",$G33&amp;"#"&amp;$N33)</f>
        <v/>
      </c>
    </row>
    <row r="34" customFormat="false" ht="21.75" hidden="false" customHeight="true" outlineLevel="0" collapsed="false">
      <c r="A34" s="28"/>
      <c r="B34" s="29"/>
      <c r="C34" s="29"/>
      <c r="D34" s="29"/>
      <c r="E34" s="29"/>
      <c r="F34" s="29"/>
      <c r="G34" s="30"/>
      <c r="H34" s="30"/>
      <c r="I34" s="31"/>
      <c r="J34" s="29"/>
      <c r="K34" s="32" t="str">
        <f aca="false">IF(OR($G34="",$G34="Erledigt",$I34=""),"",$I34-Einstellungen!$C$5)</f>
        <v/>
      </c>
      <c r="L34" s="28" t="str">
        <f aca="false">IF($G34="","",IF($G34="Erledigt","Erledigt",IF($I34="","",IF($I34&lt;Einstellungen!$C$5,"Überfällig",IF($I34&lt;=Einstellungen!$C$5+7,"Fällig bald","Im Plan")))))</f>
        <v/>
      </c>
      <c r="N34" s="26" t="str">
        <f aca="false">IF($G34="","",COUNTIF($G$4:$G34,$G34))</f>
        <v/>
      </c>
      <c r="O34" s="33" t="str">
        <f aca="false">IF($G34="","",$G34&amp;"#"&amp;$N34)</f>
        <v/>
      </c>
    </row>
    <row r="35" customFormat="false" ht="21.75" hidden="false" customHeight="true" outlineLevel="0" collapsed="false">
      <c r="A35" s="28"/>
      <c r="B35" s="29"/>
      <c r="C35" s="29"/>
      <c r="D35" s="29"/>
      <c r="E35" s="29"/>
      <c r="F35" s="29"/>
      <c r="G35" s="30"/>
      <c r="H35" s="30"/>
      <c r="I35" s="31"/>
      <c r="J35" s="29"/>
      <c r="K35" s="32" t="str">
        <f aca="false">IF(OR($G35="",$G35="Erledigt",$I35=""),"",$I35-Einstellungen!$C$5)</f>
        <v/>
      </c>
      <c r="L35" s="28" t="str">
        <f aca="false">IF($G35="","",IF($G35="Erledigt","Erledigt",IF($I35="","",IF($I35&lt;Einstellungen!$C$5,"Überfällig",IF($I35&lt;=Einstellungen!$C$5+7,"Fällig bald","Im Plan")))))</f>
        <v/>
      </c>
      <c r="N35" s="26" t="str">
        <f aca="false">IF($G35="","",COUNTIF($G$4:$G35,$G35))</f>
        <v/>
      </c>
      <c r="O35" s="33" t="str">
        <f aca="false">IF($G35="","",$G35&amp;"#"&amp;$N35)</f>
        <v/>
      </c>
    </row>
    <row r="36" customFormat="false" ht="21.75" hidden="false" customHeight="true" outlineLevel="0" collapsed="false">
      <c r="A36" s="28"/>
      <c r="B36" s="29"/>
      <c r="C36" s="29"/>
      <c r="D36" s="29"/>
      <c r="E36" s="29"/>
      <c r="F36" s="29"/>
      <c r="G36" s="30"/>
      <c r="H36" s="30"/>
      <c r="I36" s="31"/>
      <c r="J36" s="29"/>
      <c r="K36" s="32" t="str">
        <f aca="false">IF(OR($G36="",$G36="Erledigt",$I36=""),"",$I36-Einstellungen!$C$5)</f>
        <v/>
      </c>
      <c r="L36" s="28" t="str">
        <f aca="false">IF($G36="","",IF($G36="Erledigt","Erledigt",IF($I36="","",IF($I36&lt;Einstellungen!$C$5,"Überfällig",IF($I36&lt;=Einstellungen!$C$5+7,"Fällig bald","Im Plan")))))</f>
        <v/>
      </c>
      <c r="N36" s="26" t="str">
        <f aca="false">IF($G36="","",COUNTIF($G$4:$G36,$G36))</f>
        <v/>
      </c>
      <c r="O36" s="33" t="str">
        <f aca="false">IF($G36="","",$G36&amp;"#"&amp;$N36)</f>
        <v/>
      </c>
    </row>
    <row r="37" customFormat="false" ht="21.75" hidden="false" customHeight="true" outlineLevel="0" collapsed="false">
      <c r="A37" s="28"/>
      <c r="B37" s="29"/>
      <c r="C37" s="29"/>
      <c r="D37" s="29"/>
      <c r="E37" s="29"/>
      <c r="F37" s="29"/>
      <c r="G37" s="30"/>
      <c r="H37" s="30"/>
      <c r="I37" s="31"/>
      <c r="J37" s="29"/>
      <c r="K37" s="32" t="str">
        <f aca="false">IF(OR($G37="",$G37="Erledigt",$I37=""),"",$I37-Einstellungen!$C$5)</f>
        <v/>
      </c>
      <c r="L37" s="28" t="str">
        <f aca="false">IF($G37="","",IF($G37="Erledigt","Erledigt",IF($I37="","",IF($I37&lt;Einstellungen!$C$5,"Überfällig",IF($I37&lt;=Einstellungen!$C$5+7,"Fällig bald","Im Plan")))))</f>
        <v/>
      </c>
      <c r="N37" s="26" t="str">
        <f aca="false">IF($G37="","",COUNTIF($G$4:$G37,$G37))</f>
        <v/>
      </c>
      <c r="O37" s="33" t="str">
        <f aca="false">IF($G37="","",$G37&amp;"#"&amp;$N37)</f>
        <v/>
      </c>
    </row>
    <row r="38" customFormat="false" ht="21.75" hidden="false" customHeight="true" outlineLevel="0" collapsed="false">
      <c r="A38" s="28"/>
      <c r="B38" s="29"/>
      <c r="C38" s="29"/>
      <c r="D38" s="29"/>
      <c r="E38" s="29"/>
      <c r="F38" s="29"/>
      <c r="G38" s="30"/>
      <c r="H38" s="30"/>
      <c r="I38" s="31"/>
      <c r="J38" s="29"/>
      <c r="K38" s="32" t="str">
        <f aca="false">IF(OR($G38="",$G38="Erledigt",$I38=""),"",$I38-Einstellungen!$C$5)</f>
        <v/>
      </c>
      <c r="L38" s="28" t="str">
        <f aca="false">IF($G38="","",IF($G38="Erledigt","Erledigt",IF($I38="","",IF($I38&lt;Einstellungen!$C$5,"Überfällig",IF($I38&lt;=Einstellungen!$C$5+7,"Fällig bald","Im Plan")))))</f>
        <v/>
      </c>
      <c r="N38" s="26" t="str">
        <f aca="false">IF($G38="","",COUNTIF($G$4:$G38,$G38))</f>
        <v/>
      </c>
      <c r="O38" s="33" t="str">
        <f aca="false">IF($G38="","",$G38&amp;"#"&amp;$N38)</f>
        <v/>
      </c>
    </row>
    <row r="39" customFormat="false" ht="21.75" hidden="false" customHeight="true" outlineLevel="0" collapsed="false">
      <c r="A39" s="28"/>
      <c r="B39" s="29"/>
      <c r="C39" s="29"/>
      <c r="D39" s="29"/>
      <c r="E39" s="29"/>
      <c r="F39" s="29"/>
      <c r="G39" s="30"/>
      <c r="H39" s="30"/>
      <c r="I39" s="31"/>
      <c r="J39" s="29"/>
      <c r="K39" s="32" t="str">
        <f aca="false">IF(OR($G39="",$G39="Erledigt",$I39=""),"",$I39-Einstellungen!$C$5)</f>
        <v/>
      </c>
      <c r="L39" s="28" t="str">
        <f aca="false">IF($G39="","",IF($G39="Erledigt","Erledigt",IF($I39="","",IF($I39&lt;Einstellungen!$C$5,"Überfällig",IF($I39&lt;=Einstellungen!$C$5+7,"Fällig bald","Im Plan")))))</f>
        <v/>
      </c>
      <c r="N39" s="26" t="str">
        <f aca="false">IF($G39="","",COUNTIF($G$4:$G39,$G39))</f>
        <v/>
      </c>
      <c r="O39" s="33" t="str">
        <f aca="false">IF($G39="","",$G39&amp;"#"&amp;$N39)</f>
        <v/>
      </c>
    </row>
    <row r="40" customFormat="false" ht="21.75" hidden="false" customHeight="true" outlineLevel="0" collapsed="false">
      <c r="A40" s="28"/>
      <c r="B40" s="29"/>
      <c r="C40" s="29"/>
      <c r="D40" s="29"/>
      <c r="E40" s="29"/>
      <c r="F40" s="29"/>
      <c r="G40" s="30"/>
      <c r="H40" s="30"/>
      <c r="I40" s="31"/>
      <c r="J40" s="29"/>
      <c r="K40" s="32" t="str">
        <f aca="false">IF(OR($G40="",$G40="Erledigt",$I40=""),"",$I40-Einstellungen!$C$5)</f>
        <v/>
      </c>
      <c r="L40" s="28" t="str">
        <f aca="false">IF($G40="","",IF($G40="Erledigt","Erledigt",IF($I40="","",IF($I40&lt;Einstellungen!$C$5,"Überfällig",IF($I40&lt;=Einstellungen!$C$5+7,"Fällig bald","Im Plan")))))</f>
        <v/>
      </c>
      <c r="N40" s="26" t="str">
        <f aca="false">IF($G40="","",COUNTIF($G$4:$G40,$G40))</f>
        <v/>
      </c>
      <c r="O40" s="33" t="str">
        <f aca="false">IF($G40="","",$G40&amp;"#"&amp;$N40)</f>
        <v/>
      </c>
    </row>
    <row r="41" customFormat="false" ht="21.75" hidden="false" customHeight="true" outlineLevel="0" collapsed="false">
      <c r="A41" s="28"/>
      <c r="B41" s="29"/>
      <c r="C41" s="29"/>
      <c r="D41" s="29"/>
      <c r="E41" s="29"/>
      <c r="F41" s="29"/>
      <c r="G41" s="30"/>
      <c r="H41" s="30"/>
      <c r="I41" s="31"/>
      <c r="J41" s="29"/>
      <c r="K41" s="32" t="str">
        <f aca="false">IF(OR($G41="",$G41="Erledigt",$I41=""),"",$I41-Einstellungen!$C$5)</f>
        <v/>
      </c>
      <c r="L41" s="28" t="str">
        <f aca="false">IF($G41="","",IF($G41="Erledigt","Erledigt",IF($I41="","",IF($I41&lt;Einstellungen!$C$5,"Überfällig",IF($I41&lt;=Einstellungen!$C$5+7,"Fällig bald","Im Plan")))))</f>
        <v/>
      </c>
      <c r="N41" s="26" t="str">
        <f aca="false">IF($G41="","",COUNTIF($G$4:$G41,$G41))</f>
        <v/>
      </c>
      <c r="O41" s="33" t="str">
        <f aca="false">IF($G41="","",$G41&amp;"#"&amp;$N41)</f>
        <v/>
      </c>
    </row>
    <row r="42" customFormat="false" ht="21.75" hidden="false" customHeight="true" outlineLevel="0" collapsed="false">
      <c r="A42" s="28"/>
      <c r="B42" s="29"/>
      <c r="C42" s="29"/>
      <c r="D42" s="29"/>
      <c r="E42" s="29"/>
      <c r="F42" s="29"/>
      <c r="G42" s="30"/>
      <c r="H42" s="30"/>
      <c r="I42" s="31"/>
      <c r="J42" s="29"/>
      <c r="K42" s="32" t="str">
        <f aca="false">IF(OR($G42="",$G42="Erledigt",$I42=""),"",$I42-Einstellungen!$C$5)</f>
        <v/>
      </c>
      <c r="L42" s="28" t="str">
        <f aca="false">IF($G42="","",IF($G42="Erledigt","Erledigt",IF($I42="","",IF($I42&lt;Einstellungen!$C$5,"Überfällig",IF($I42&lt;=Einstellungen!$C$5+7,"Fällig bald","Im Plan")))))</f>
        <v/>
      </c>
      <c r="N42" s="26" t="str">
        <f aca="false">IF($G42="","",COUNTIF($G$4:$G42,$G42))</f>
        <v/>
      </c>
      <c r="O42" s="33" t="str">
        <f aca="false">IF($G42="","",$G42&amp;"#"&amp;$N42)</f>
        <v/>
      </c>
    </row>
    <row r="43" customFormat="false" ht="21.75" hidden="false" customHeight="true" outlineLevel="0" collapsed="false">
      <c r="A43" s="28"/>
      <c r="B43" s="29"/>
      <c r="C43" s="29"/>
      <c r="D43" s="29"/>
      <c r="E43" s="29"/>
      <c r="F43" s="29"/>
      <c r="G43" s="30"/>
      <c r="H43" s="30"/>
      <c r="I43" s="31"/>
      <c r="J43" s="29"/>
      <c r="K43" s="32" t="str">
        <f aca="false">IF(OR($G43="",$G43="Erledigt",$I43=""),"",$I43-Einstellungen!$C$5)</f>
        <v/>
      </c>
      <c r="L43" s="28" t="str">
        <f aca="false">IF($G43="","",IF($G43="Erledigt","Erledigt",IF($I43="","",IF($I43&lt;Einstellungen!$C$5,"Überfällig",IF($I43&lt;=Einstellungen!$C$5+7,"Fällig bald","Im Plan")))))</f>
        <v/>
      </c>
      <c r="N43" s="26" t="str">
        <f aca="false">IF($G43="","",COUNTIF($G$4:$G43,$G43))</f>
        <v/>
      </c>
      <c r="O43" s="33" t="str">
        <f aca="false">IF($G43="","",$G43&amp;"#"&amp;$N43)</f>
        <v/>
      </c>
    </row>
    <row r="44" customFormat="false" ht="21.75" hidden="false" customHeight="true" outlineLevel="0" collapsed="false">
      <c r="A44" s="28"/>
      <c r="B44" s="29"/>
      <c r="C44" s="29"/>
      <c r="D44" s="29"/>
      <c r="E44" s="29"/>
      <c r="F44" s="29"/>
      <c r="G44" s="30"/>
      <c r="H44" s="30"/>
      <c r="I44" s="31"/>
      <c r="J44" s="29"/>
      <c r="K44" s="32" t="str">
        <f aca="false">IF(OR($G44="",$G44="Erledigt",$I44=""),"",$I44-Einstellungen!$C$5)</f>
        <v/>
      </c>
      <c r="L44" s="28" t="str">
        <f aca="false">IF($G44="","",IF($G44="Erledigt","Erledigt",IF($I44="","",IF($I44&lt;Einstellungen!$C$5,"Überfällig",IF($I44&lt;=Einstellungen!$C$5+7,"Fällig bald","Im Plan")))))</f>
        <v/>
      </c>
      <c r="N44" s="26" t="str">
        <f aca="false">IF($G44="","",COUNTIF($G$4:$G44,$G44))</f>
        <v/>
      </c>
      <c r="O44" s="33" t="str">
        <f aca="false">IF($G44="","",$G44&amp;"#"&amp;$N44)</f>
        <v/>
      </c>
    </row>
    <row r="45" customFormat="false" ht="21.75" hidden="false" customHeight="true" outlineLevel="0" collapsed="false">
      <c r="A45" s="28"/>
      <c r="B45" s="29"/>
      <c r="C45" s="29"/>
      <c r="D45" s="29"/>
      <c r="E45" s="29"/>
      <c r="F45" s="29"/>
      <c r="G45" s="30"/>
      <c r="H45" s="30"/>
      <c r="I45" s="31"/>
      <c r="J45" s="29"/>
      <c r="K45" s="32" t="str">
        <f aca="false">IF(OR($G45="",$G45="Erledigt",$I45=""),"",$I45-Einstellungen!$C$5)</f>
        <v/>
      </c>
      <c r="L45" s="28" t="str">
        <f aca="false">IF($G45="","",IF($G45="Erledigt","Erledigt",IF($I45="","",IF($I45&lt;Einstellungen!$C$5,"Überfällig",IF($I45&lt;=Einstellungen!$C$5+7,"Fällig bald","Im Plan")))))</f>
        <v/>
      </c>
      <c r="N45" s="26" t="str">
        <f aca="false">IF($G45="","",COUNTIF($G$4:$G45,$G45))</f>
        <v/>
      </c>
      <c r="O45" s="33" t="str">
        <f aca="false">IF($G45="","",$G45&amp;"#"&amp;$N45)</f>
        <v/>
      </c>
    </row>
    <row r="46" customFormat="false" ht="21.75" hidden="false" customHeight="true" outlineLevel="0" collapsed="false">
      <c r="A46" s="28"/>
      <c r="B46" s="29"/>
      <c r="C46" s="29"/>
      <c r="D46" s="29"/>
      <c r="E46" s="29"/>
      <c r="F46" s="29"/>
      <c r="G46" s="30"/>
      <c r="H46" s="30"/>
      <c r="I46" s="31"/>
      <c r="J46" s="29"/>
      <c r="K46" s="32" t="str">
        <f aca="false">IF(OR($G46="",$G46="Erledigt",$I46=""),"",$I46-Einstellungen!$C$5)</f>
        <v/>
      </c>
      <c r="L46" s="28" t="str">
        <f aca="false">IF($G46="","",IF($G46="Erledigt","Erledigt",IF($I46="","",IF($I46&lt;Einstellungen!$C$5,"Überfällig",IF($I46&lt;=Einstellungen!$C$5+7,"Fällig bald","Im Plan")))))</f>
        <v/>
      </c>
      <c r="N46" s="26" t="str">
        <f aca="false">IF($G46="","",COUNTIF($G$4:$G46,$G46))</f>
        <v/>
      </c>
      <c r="O46" s="33" t="str">
        <f aca="false">IF($G46="","",$G46&amp;"#"&amp;$N46)</f>
        <v/>
      </c>
    </row>
    <row r="47" customFormat="false" ht="21.75" hidden="false" customHeight="true" outlineLevel="0" collapsed="false">
      <c r="A47" s="28"/>
      <c r="B47" s="29"/>
      <c r="C47" s="29"/>
      <c r="D47" s="29"/>
      <c r="E47" s="29"/>
      <c r="F47" s="29"/>
      <c r="G47" s="30"/>
      <c r="H47" s="30"/>
      <c r="I47" s="31"/>
      <c r="J47" s="29"/>
      <c r="K47" s="32" t="str">
        <f aca="false">IF(OR($G47="",$G47="Erledigt",$I47=""),"",$I47-Einstellungen!$C$5)</f>
        <v/>
      </c>
      <c r="L47" s="28" t="str">
        <f aca="false">IF($G47="","",IF($G47="Erledigt","Erledigt",IF($I47="","",IF($I47&lt;Einstellungen!$C$5,"Überfällig",IF($I47&lt;=Einstellungen!$C$5+7,"Fällig bald","Im Plan")))))</f>
        <v/>
      </c>
      <c r="N47" s="26" t="str">
        <f aca="false">IF($G47="","",COUNTIF($G$4:$G47,$G47))</f>
        <v/>
      </c>
      <c r="O47" s="33" t="str">
        <f aca="false">IF($G47="","",$G47&amp;"#"&amp;$N47)</f>
        <v/>
      </c>
    </row>
    <row r="48" customFormat="false" ht="21.75" hidden="false" customHeight="true" outlineLevel="0" collapsed="false">
      <c r="A48" s="28"/>
      <c r="B48" s="29"/>
      <c r="C48" s="29"/>
      <c r="D48" s="29"/>
      <c r="E48" s="29"/>
      <c r="F48" s="29"/>
      <c r="G48" s="30"/>
      <c r="H48" s="30"/>
      <c r="I48" s="31"/>
      <c r="J48" s="29"/>
      <c r="K48" s="32" t="str">
        <f aca="false">IF(OR($G48="",$G48="Erledigt",$I48=""),"",$I48-Einstellungen!$C$5)</f>
        <v/>
      </c>
      <c r="L48" s="28" t="str">
        <f aca="false">IF($G48="","",IF($G48="Erledigt","Erledigt",IF($I48="","",IF($I48&lt;Einstellungen!$C$5,"Überfällig",IF($I48&lt;=Einstellungen!$C$5+7,"Fällig bald","Im Plan")))))</f>
        <v/>
      </c>
      <c r="N48" s="26" t="str">
        <f aca="false">IF($G48="","",COUNTIF($G$4:$G48,$G48))</f>
        <v/>
      </c>
      <c r="O48" s="33" t="str">
        <f aca="false">IF($G48="","",$G48&amp;"#"&amp;$N48)</f>
        <v/>
      </c>
    </row>
    <row r="49" customFormat="false" ht="21.75" hidden="false" customHeight="true" outlineLevel="0" collapsed="false">
      <c r="A49" s="28"/>
      <c r="B49" s="29"/>
      <c r="C49" s="29"/>
      <c r="D49" s="29"/>
      <c r="E49" s="29"/>
      <c r="F49" s="29"/>
      <c r="G49" s="30"/>
      <c r="H49" s="30"/>
      <c r="I49" s="31"/>
      <c r="J49" s="29"/>
      <c r="K49" s="32" t="str">
        <f aca="false">IF(OR($G49="",$G49="Erledigt",$I49=""),"",$I49-Einstellungen!$C$5)</f>
        <v/>
      </c>
      <c r="L49" s="28" t="str">
        <f aca="false">IF($G49="","",IF($G49="Erledigt","Erledigt",IF($I49="","",IF($I49&lt;Einstellungen!$C$5,"Überfällig",IF($I49&lt;=Einstellungen!$C$5+7,"Fällig bald","Im Plan")))))</f>
        <v/>
      </c>
      <c r="N49" s="26" t="str">
        <f aca="false">IF($G49="","",COUNTIF($G$4:$G49,$G49))</f>
        <v/>
      </c>
      <c r="O49" s="33" t="str">
        <f aca="false">IF($G49="","",$G49&amp;"#"&amp;$N49)</f>
        <v/>
      </c>
    </row>
    <row r="50" customFormat="false" ht="21.75" hidden="false" customHeight="true" outlineLevel="0" collapsed="false">
      <c r="A50" s="28"/>
      <c r="B50" s="29"/>
      <c r="C50" s="29"/>
      <c r="D50" s="29"/>
      <c r="E50" s="29"/>
      <c r="F50" s="29"/>
      <c r="G50" s="30"/>
      <c r="H50" s="30"/>
      <c r="I50" s="31"/>
      <c r="J50" s="29"/>
      <c r="K50" s="32" t="str">
        <f aca="false">IF(OR($G50="",$G50="Erledigt",$I50=""),"",$I50-Einstellungen!$C$5)</f>
        <v/>
      </c>
      <c r="L50" s="28" t="str">
        <f aca="false">IF($G50="","",IF($G50="Erledigt","Erledigt",IF($I50="","",IF($I50&lt;Einstellungen!$C$5,"Überfällig",IF($I50&lt;=Einstellungen!$C$5+7,"Fällig bald","Im Plan")))))</f>
        <v/>
      </c>
      <c r="N50" s="26" t="str">
        <f aca="false">IF($G50="","",COUNTIF($G$4:$G50,$G50))</f>
        <v/>
      </c>
      <c r="O50" s="33" t="str">
        <f aca="false">IF($G50="","",$G50&amp;"#"&amp;$N50)</f>
        <v/>
      </c>
    </row>
    <row r="51" customFormat="false" ht="21.75" hidden="false" customHeight="true" outlineLevel="0" collapsed="false">
      <c r="A51" s="28"/>
      <c r="B51" s="29"/>
      <c r="C51" s="29"/>
      <c r="D51" s="29"/>
      <c r="E51" s="29"/>
      <c r="F51" s="29"/>
      <c r="G51" s="30"/>
      <c r="H51" s="30"/>
      <c r="I51" s="31"/>
      <c r="J51" s="29"/>
      <c r="K51" s="32" t="str">
        <f aca="false">IF(OR($G51="",$G51="Erledigt",$I51=""),"",$I51-Einstellungen!$C$5)</f>
        <v/>
      </c>
      <c r="L51" s="28" t="str">
        <f aca="false">IF($G51="","",IF($G51="Erledigt","Erledigt",IF($I51="","",IF($I51&lt;Einstellungen!$C$5,"Überfällig",IF($I51&lt;=Einstellungen!$C$5+7,"Fällig bald","Im Plan")))))</f>
        <v/>
      </c>
      <c r="N51" s="26" t="str">
        <f aca="false">IF($G51="","",COUNTIF($G$4:$G51,$G51))</f>
        <v/>
      </c>
      <c r="O51" s="33" t="str">
        <f aca="false">IF($G51="","",$G51&amp;"#"&amp;$N51)</f>
        <v/>
      </c>
    </row>
    <row r="52" customFormat="false" ht="21.75" hidden="false" customHeight="true" outlineLevel="0" collapsed="false">
      <c r="A52" s="28"/>
      <c r="B52" s="29"/>
      <c r="C52" s="29"/>
      <c r="D52" s="29"/>
      <c r="E52" s="29"/>
      <c r="F52" s="29"/>
      <c r="G52" s="30"/>
      <c r="H52" s="30"/>
      <c r="I52" s="31"/>
      <c r="J52" s="29"/>
      <c r="K52" s="32" t="str">
        <f aca="false">IF(OR($G52="",$G52="Erledigt",$I52=""),"",$I52-Einstellungen!$C$5)</f>
        <v/>
      </c>
      <c r="L52" s="28" t="str">
        <f aca="false">IF($G52="","",IF($G52="Erledigt","Erledigt",IF($I52="","",IF($I52&lt;Einstellungen!$C$5,"Überfällig",IF($I52&lt;=Einstellungen!$C$5+7,"Fällig bald","Im Plan")))))</f>
        <v/>
      </c>
      <c r="N52" s="26" t="str">
        <f aca="false">IF($G52="","",COUNTIF($G$4:$G52,$G52))</f>
        <v/>
      </c>
      <c r="O52" s="33" t="str">
        <f aca="false">IF($G52="","",$G52&amp;"#"&amp;$N52)</f>
        <v/>
      </c>
    </row>
    <row r="53" customFormat="false" ht="21.75" hidden="false" customHeight="true" outlineLevel="0" collapsed="false">
      <c r="A53" s="28"/>
      <c r="B53" s="29"/>
      <c r="C53" s="29"/>
      <c r="D53" s="29"/>
      <c r="E53" s="29"/>
      <c r="F53" s="29"/>
      <c r="G53" s="30"/>
      <c r="H53" s="30"/>
      <c r="I53" s="31"/>
      <c r="J53" s="29"/>
      <c r="K53" s="32" t="str">
        <f aca="false">IF(OR($G53="",$G53="Erledigt",$I53=""),"",$I53-Einstellungen!$C$5)</f>
        <v/>
      </c>
      <c r="L53" s="28" t="str">
        <f aca="false">IF($G53="","",IF($G53="Erledigt","Erledigt",IF($I53="","",IF($I53&lt;Einstellungen!$C$5,"Überfällig",IF($I53&lt;=Einstellungen!$C$5+7,"Fällig bald","Im Plan")))))</f>
        <v/>
      </c>
      <c r="N53" s="26" t="str">
        <f aca="false">IF($G53="","",COUNTIF($G$4:$G53,$G53))</f>
        <v/>
      </c>
      <c r="O53" s="33" t="str">
        <f aca="false">IF($G53="","",$G53&amp;"#"&amp;$N53)</f>
        <v/>
      </c>
    </row>
    <row r="54" customFormat="false" ht="21.75" hidden="false" customHeight="true" outlineLevel="0" collapsed="false">
      <c r="A54" s="28"/>
      <c r="B54" s="29"/>
      <c r="C54" s="29"/>
      <c r="D54" s="29"/>
      <c r="E54" s="29"/>
      <c r="F54" s="29"/>
      <c r="G54" s="30"/>
      <c r="H54" s="30"/>
      <c r="I54" s="31"/>
      <c r="J54" s="29"/>
      <c r="K54" s="32" t="str">
        <f aca="false">IF(OR($G54="",$G54="Erledigt",$I54=""),"",$I54-Einstellungen!$C$5)</f>
        <v/>
      </c>
      <c r="L54" s="28" t="str">
        <f aca="false">IF($G54="","",IF($G54="Erledigt","Erledigt",IF($I54="","",IF($I54&lt;Einstellungen!$C$5,"Überfällig",IF($I54&lt;=Einstellungen!$C$5+7,"Fällig bald","Im Plan")))))</f>
        <v/>
      </c>
      <c r="N54" s="26" t="str">
        <f aca="false">IF($G54="","",COUNTIF($G$4:$G54,$G54))</f>
        <v/>
      </c>
      <c r="O54" s="33" t="str">
        <f aca="false">IF($G54="","",$G54&amp;"#"&amp;$N54)</f>
        <v/>
      </c>
    </row>
    <row r="55" customFormat="false" ht="21.75" hidden="false" customHeight="true" outlineLevel="0" collapsed="false">
      <c r="A55" s="28"/>
      <c r="B55" s="29"/>
      <c r="C55" s="29"/>
      <c r="D55" s="29"/>
      <c r="E55" s="29"/>
      <c r="F55" s="29"/>
      <c r="G55" s="30"/>
      <c r="H55" s="30"/>
      <c r="I55" s="31"/>
      <c r="J55" s="29"/>
      <c r="K55" s="32" t="str">
        <f aca="false">IF(OR($G55="",$G55="Erledigt",$I55=""),"",$I55-Einstellungen!$C$5)</f>
        <v/>
      </c>
      <c r="L55" s="28" t="str">
        <f aca="false">IF($G55="","",IF($G55="Erledigt","Erledigt",IF($I55="","",IF($I55&lt;Einstellungen!$C$5,"Überfällig",IF($I55&lt;=Einstellungen!$C$5+7,"Fällig bald","Im Plan")))))</f>
        <v/>
      </c>
      <c r="N55" s="26" t="str">
        <f aca="false">IF($G55="","",COUNTIF($G$4:$G55,$G55))</f>
        <v/>
      </c>
      <c r="O55" s="33" t="str">
        <f aca="false">IF($G55="","",$G55&amp;"#"&amp;$N55)</f>
        <v/>
      </c>
    </row>
    <row r="56" customFormat="false" ht="21.75" hidden="false" customHeight="true" outlineLevel="0" collapsed="false">
      <c r="A56" s="28"/>
      <c r="B56" s="29"/>
      <c r="C56" s="29"/>
      <c r="D56" s="29"/>
      <c r="E56" s="29"/>
      <c r="F56" s="29"/>
      <c r="G56" s="30"/>
      <c r="H56" s="30"/>
      <c r="I56" s="31"/>
      <c r="J56" s="29"/>
      <c r="K56" s="32" t="str">
        <f aca="false">IF(OR($G56="",$G56="Erledigt",$I56=""),"",$I56-Einstellungen!$C$5)</f>
        <v/>
      </c>
      <c r="L56" s="28" t="str">
        <f aca="false">IF($G56="","",IF($G56="Erledigt","Erledigt",IF($I56="","",IF($I56&lt;Einstellungen!$C$5,"Überfällig",IF($I56&lt;=Einstellungen!$C$5+7,"Fällig bald","Im Plan")))))</f>
        <v/>
      </c>
      <c r="N56" s="26" t="str">
        <f aca="false">IF($G56="","",COUNTIF($G$4:$G56,$G56))</f>
        <v/>
      </c>
      <c r="O56" s="33" t="str">
        <f aca="false">IF($G56="","",$G56&amp;"#"&amp;$N56)</f>
        <v/>
      </c>
    </row>
    <row r="57" customFormat="false" ht="21.75" hidden="false" customHeight="true" outlineLevel="0" collapsed="false">
      <c r="A57" s="28"/>
      <c r="B57" s="29"/>
      <c r="C57" s="29"/>
      <c r="D57" s="29"/>
      <c r="E57" s="29"/>
      <c r="F57" s="29"/>
      <c r="G57" s="30"/>
      <c r="H57" s="30"/>
      <c r="I57" s="31"/>
      <c r="J57" s="29"/>
      <c r="K57" s="32" t="str">
        <f aca="false">IF(OR($G57="",$G57="Erledigt",$I57=""),"",$I57-Einstellungen!$C$5)</f>
        <v/>
      </c>
      <c r="L57" s="28" t="str">
        <f aca="false">IF($G57="","",IF($G57="Erledigt","Erledigt",IF($I57="","",IF($I57&lt;Einstellungen!$C$5,"Überfällig",IF($I57&lt;=Einstellungen!$C$5+7,"Fällig bald","Im Plan")))))</f>
        <v/>
      </c>
      <c r="N57" s="26" t="str">
        <f aca="false">IF($G57="","",COUNTIF($G$4:$G57,$G57))</f>
        <v/>
      </c>
      <c r="O57" s="33" t="str">
        <f aca="false">IF($G57="","",$G57&amp;"#"&amp;$N57)</f>
        <v/>
      </c>
    </row>
    <row r="58" customFormat="false" ht="21.75" hidden="false" customHeight="true" outlineLevel="0" collapsed="false">
      <c r="A58" s="28"/>
      <c r="B58" s="29"/>
      <c r="C58" s="29"/>
      <c r="D58" s="29"/>
      <c r="E58" s="29"/>
      <c r="F58" s="29"/>
      <c r="G58" s="30"/>
      <c r="H58" s="30"/>
      <c r="I58" s="31"/>
      <c r="J58" s="29"/>
      <c r="K58" s="32" t="str">
        <f aca="false">IF(OR($G58="",$G58="Erledigt",$I58=""),"",$I58-Einstellungen!$C$5)</f>
        <v/>
      </c>
      <c r="L58" s="28" t="str">
        <f aca="false">IF($G58="","",IF($G58="Erledigt","Erledigt",IF($I58="","",IF($I58&lt;Einstellungen!$C$5,"Überfällig",IF($I58&lt;=Einstellungen!$C$5+7,"Fällig bald","Im Plan")))))</f>
        <v/>
      </c>
      <c r="N58" s="26" t="str">
        <f aca="false">IF($G58="","",COUNTIF($G$4:$G58,$G58))</f>
        <v/>
      </c>
      <c r="O58" s="33" t="str">
        <f aca="false">IF($G58="","",$G58&amp;"#"&amp;$N58)</f>
        <v/>
      </c>
    </row>
    <row r="59" customFormat="false" ht="21.75" hidden="false" customHeight="true" outlineLevel="0" collapsed="false">
      <c r="A59" s="28"/>
      <c r="B59" s="29"/>
      <c r="C59" s="29"/>
      <c r="D59" s="29"/>
      <c r="E59" s="29"/>
      <c r="F59" s="29"/>
      <c r="G59" s="30"/>
      <c r="H59" s="30"/>
      <c r="I59" s="31"/>
      <c r="J59" s="29"/>
      <c r="K59" s="32" t="str">
        <f aca="false">IF(OR($G59="",$G59="Erledigt",$I59=""),"",$I59-Einstellungen!$C$5)</f>
        <v/>
      </c>
      <c r="L59" s="28" t="str">
        <f aca="false">IF($G59="","",IF($G59="Erledigt","Erledigt",IF($I59="","",IF($I59&lt;Einstellungen!$C$5,"Überfällig",IF($I59&lt;=Einstellungen!$C$5+7,"Fällig bald","Im Plan")))))</f>
        <v/>
      </c>
      <c r="N59" s="26" t="str">
        <f aca="false">IF($G59="","",COUNTIF($G$4:$G59,$G59))</f>
        <v/>
      </c>
      <c r="O59" s="33" t="str">
        <f aca="false">IF($G59="","",$G59&amp;"#"&amp;$N59)</f>
        <v/>
      </c>
    </row>
    <row r="60" customFormat="false" ht="21.75" hidden="false" customHeight="true" outlineLevel="0" collapsed="false">
      <c r="A60" s="28"/>
      <c r="B60" s="29"/>
      <c r="C60" s="29"/>
      <c r="D60" s="29"/>
      <c r="E60" s="29"/>
      <c r="F60" s="29"/>
      <c r="G60" s="30"/>
      <c r="H60" s="30"/>
      <c r="I60" s="31"/>
      <c r="J60" s="29"/>
      <c r="K60" s="32" t="str">
        <f aca="false">IF(OR($G60="",$G60="Erledigt",$I60=""),"",$I60-Einstellungen!$C$5)</f>
        <v/>
      </c>
      <c r="L60" s="28" t="str">
        <f aca="false">IF($G60="","",IF($G60="Erledigt","Erledigt",IF($I60="","",IF($I60&lt;Einstellungen!$C$5,"Überfällig",IF($I60&lt;=Einstellungen!$C$5+7,"Fällig bald","Im Plan")))))</f>
        <v/>
      </c>
      <c r="N60" s="26" t="str">
        <f aca="false">IF($G60="","",COUNTIF($G$4:$G60,$G60))</f>
        <v/>
      </c>
      <c r="O60" s="33" t="str">
        <f aca="false">IF($G60="","",$G60&amp;"#"&amp;$N60)</f>
        <v/>
      </c>
    </row>
    <row r="61" customFormat="false" ht="21.75" hidden="false" customHeight="true" outlineLevel="0" collapsed="false">
      <c r="A61" s="28"/>
      <c r="B61" s="29"/>
      <c r="C61" s="29"/>
      <c r="D61" s="29"/>
      <c r="E61" s="29"/>
      <c r="F61" s="29"/>
      <c r="G61" s="30"/>
      <c r="H61" s="30"/>
      <c r="I61" s="31"/>
      <c r="J61" s="29"/>
      <c r="K61" s="32" t="str">
        <f aca="false">IF(OR($G61="",$G61="Erledigt",$I61=""),"",$I61-Einstellungen!$C$5)</f>
        <v/>
      </c>
      <c r="L61" s="28" t="str">
        <f aca="false">IF($G61="","",IF($G61="Erledigt","Erledigt",IF($I61="","",IF($I61&lt;Einstellungen!$C$5,"Überfällig",IF($I61&lt;=Einstellungen!$C$5+7,"Fällig bald","Im Plan")))))</f>
        <v/>
      </c>
      <c r="N61" s="26" t="str">
        <f aca="false">IF($G61="","",COUNTIF($G$4:$G61,$G61))</f>
        <v/>
      </c>
      <c r="O61" s="33" t="str">
        <f aca="false">IF($G61="","",$G61&amp;"#"&amp;$N61)</f>
        <v/>
      </c>
    </row>
    <row r="62" customFormat="false" ht="21.75" hidden="false" customHeight="true" outlineLevel="0" collapsed="false">
      <c r="A62" s="28"/>
      <c r="B62" s="29"/>
      <c r="C62" s="29"/>
      <c r="D62" s="29"/>
      <c r="E62" s="29"/>
      <c r="F62" s="29"/>
      <c r="G62" s="30"/>
      <c r="H62" s="30"/>
      <c r="I62" s="31"/>
      <c r="J62" s="29"/>
      <c r="K62" s="32" t="str">
        <f aca="false">IF(OR($G62="",$G62="Erledigt",$I62=""),"",$I62-Einstellungen!$C$5)</f>
        <v/>
      </c>
      <c r="L62" s="28" t="str">
        <f aca="false">IF($G62="","",IF($G62="Erledigt","Erledigt",IF($I62="","",IF($I62&lt;Einstellungen!$C$5,"Überfällig",IF($I62&lt;=Einstellungen!$C$5+7,"Fällig bald","Im Plan")))))</f>
        <v/>
      </c>
      <c r="N62" s="26" t="str">
        <f aca="false">IF($G62="","",COUNTIF($G$4:$G62,$G62))</f>
        <v/>
      </c>
      <c r="O62" s="33" t="str">
        <f aca="false">IF($G62="","",$G62&amp;"#"&amp;$N62)</f>
        <v/>
      </c>
    </row>
    <row r="63" customFormat="false" ht="21.75" hidden="false" customHeight="true" outlineLevel="0" collapsed="false">
      <c r="A63" s="28"/>
      <c r="B63" s="29"/>
      <c r="C63" s="29"/>
      <c r="D63" s="29"/>
      <c r="E63" s="29"/>
      <c r="F63" s="29"/>
      <c r="G63" s="30"/>
      <c r="H63" s="30"/>
      <c r="I63" s="31"/>
      <c r="J63" s="29"/>
      <c r="K63" s="32" t="str">
        <f aca="false">IF(OR($G63="",$G63="Erledigt",$I63=""),"",$I63-Einstellungen!$C$5)</f>
        <v/>
      </c>
      <c r="L63" s="28" t="str">
        <f aca="false">IF($G63="","",IF($G63="Erledigt","Erledigt",IF($I63="","",IF($I63&lt;Einstellungen!$C$5,"Überfällig",IF($I63&lt;=Einstellungen!$C$5+7,"Fällig bald","Im Plan")))))</f>
        <v/>
      </c>
      <c r="N63" s="26" t="str">
        <f aca="false">IF($G63="","",COUNTIF($G$4:$G63,$G63))</f>
        <v/>
      </c>
      <c r="O63" s="33" t="str">
        <f aca="false">IF($G63="","",$G63&amp;"#"&amp;$N63)</f>
        <v/>
      </c>
    </row>
    <row r="64" customFormat="false" ht="21.75" hidden="false" customHeight="true" outlineLevel="0" collapsed="false">
      <c r="A64" s="28"/>
      <c r="B64" s="29"/>
      <c r="C64" s="29"/>
      <c r="D64" s="29"/>
      <c r="E64" s="29"/>
      <c r="F64" s="29"/>
      <c r="G64" s="30"/>
      <c r="H64" s="30"/>
      <c r="I64" s="31"/>
      <c r="J64" s="29"/>
      <c r="K64" s="32" t="str">
        <f aca="false">IF(OR($G64="",$G64="Erledigt",$I64=""),"",$I64-Einstellungen!$C$5)</f>
        <v/>
      </c>
      <c r="L64" s="28" t="str">
        <f aca="false">IF($G64="","",IF($G64="Erledigt","Erledigt",IF($I64="","",IF($I64&lt;Einstellungen!$C$5,"Überfällig",IF($I64&lt;=Einstellungen!$C$5+7,"Fällig bald","Im Plan")))))</f>
        <v/>
      </c>
      <c r="N64" s="26" t="str">
        <f aca="false">IF($G64="","",COUNTIF($G$4:$G64,$G64))</f>
        <v/>
      </c>
      <c r="O64" s="33" t="str">
        <f aca="false">IF($G64="","",$G64&amp;"#"&amp;$N64)</f>
        <v/>
      </c>
    </row>
    <row r="65" customFormat="false" ht="21.75" hidden="false" customHeight="true" outlineLevel="0" collapsed="false">
      <c r="A65" s="28"/>
      <c r="B65" s="29"/>
      <c r="C65" s="29"/>
      <c r="D65" s="29"/>
      <c r="E65" s="29"/>
      <c r="F65" s="29"/>
      <c r="G65" s="30"/>
      <c r="H65" s="30"/>
      <c r="I65" s="31"/>
      <c r="J65" s="29"/>
      <c r="K65" s="32" t="str">
        <f aca="false">IF(OR($G65="",$G65="Erledigt",$I65=""),"",$I65-Einstellungen!$C$5)</f>
        <v/>
      </c>
      <c r="L65" s="28" t="str">
        <f aca="false">IF($G65="","",IF($G65="Erledigt","Erledigt",IF($I65="","",IF($I65&lt;Einstellungen!$C$5,"Überfällig",IF($I65&lt;=Einstellungen!$C$5+7,"Fällig bald","Im Plan")))))</f>
        <v/>
      </c>
      <c r="N65" s="26" t="str">
        <f aca="false">IF($G65="","",COUNTIF($G$4:$G65,$G65))</f>
        <v/>
      </c>
      <c r="O65" s="33" t="str">
        <f aca="false">IF($G65="","",$G65&amp;"#"&amp;$N65)</f>
        <v/>
      </c>
    </row>
    <row r="66" customFormat="false" ht="21.75" hidden="false" customHeight="true" outlineLevel="0" collapsed="false">
      <c r="A66" s="28"/>
      <c r="B66" s="29"/>
      <c r="C66" s="29"/>
      <c r="D66" s="29"/>
      <c r="E66" s="29"/>
      <c r="F66" s="29"/>
      <c r="G66" s="30"/>
      <c r="H66" s="30"/>
      <c r="I66" s="31"/>
      <c r="J66" s="29"/>
      <c r="K66" s="32" t="str">
        <f aca="false">IF(OR($G66="",$G66="Erledigt",$I66=""),"",$I66-Einstellungen!$C$5)</f>
        <v/>
      </c>
      <c r="L66" s="28" t="str">
        <f aca="false">IF($G66="","",IF($G66="Erledigt","Erledigt",IF($I66="","",IF($I66&lt;Einstellungen!$C$5,"Überfällig",IF($I66&lt;=Einstellungen!$C$5+7,"Fällig bald","Im Plan")))))</f>
        <v/>
      </c>
      <c r="N66" s="26" t="str">
        <f aca="false">IF($G66="","",COUNTIF($G$4:$G66,$G66))</f>
        <v/>
      </c>
      <c r="O66" s="33" t="str">
        <f aca="false">IF($G66="","",$G66&amp;"#"&amp;$N66)</f>
        <v/>
      </c>
    </row>
    <row r="67" customFormat="false" ht="21.75" hidden="false" customHeight="true" outlineLevel="0" collapsed="false">
      <c r="A67" s="28"/>
      <c r="B67" s="29"/>
      <c r="C67" s="29"/>
      <c r="D67" s="29"/>
      <c r="E67" s="29"/>
      <c r="F67" s="29"/>
      <c r="G67" s="30"/>
      <c r="H67" s="30"/>
      <c r="I67" s="31"/>
      <c r="J67" s="29"/>
      <c r="K67" s="32" t="str">
        <f aca="false">IF(OR($G67="",$G67="Erledigt",$I67=""),"",$I67-Einstellungen!$C$5)</f>
        <v/>
      </c>
      <c r="L67" s="28" t="str">
        <f aca="false">IF($G67="","",IF($G67="Erledigt","Erledigt",IF($I67="","",IF($I67&lt;Einstellungen!$C$5,"Überfällig",IF($I67&lt;=Einstellungen!$C$5+7,"Fällig bald","Im Plan")))))</f>
        <v/>
      </c>
      <c r="N67" s="26" t="str">
        <f aca="false">IF($G67="","",COUNTIF($G$4:$G67,$G67))</f>
        <v/>
      </c>
      <c r="O67" s="33" t="str">
        <f aca="false">IF($G67="","",$G67&amp;"#"&amp;$N67)</f>
        <v/>
      </c>
    </row>
    <row r="68" customFormat="false" ht="21.75" hidden="false" customHeight="true" outlineLevel="0" collapsed="false">
      <c r="A68" s="28"/>
      <c r="B68" s="29"/>
      <c r="C68" s="29"/>
      <c r="D68" s="29"/>
      <c r="E68" s="29"/>
      <c r="F68" s="29"/>
      <c r="G68" s="30"/>
      <c r="H68" s="30"/>
      <c r="I68" s="31"/>
      <c r="J68" s="29"/>
      <c r="K68" s="32" t="str">
        <f aca="false">IF(OR($G68="",$G68="Erledigt",$I68=""),"",$I68-Einstellungen!$C$5)</f>
        <v/>
      </c>
      <c r="L68" s="28" t="str">
        <f aca="false">IF($G68="","",IF($G68="Erledigt","Erledigt",IF($I68="","",IF($I68&lt;Einstellungen!$C$5,"Überfällig",IF($I68&lt;=Einstellungen!$C$5+7,"Fällig bald","Im Plan")))))</f>
        <v/>
      </c>
      <c r="N68" s="26" t="str">
        <f aca="false">IF($G68="","",COUNTIF($G$4:$G68,$G68))</f>
        <v/>
      </c>
      <c r="O68" s="33" t="str">
        <f aca="false">IF($G68="","",$G68&amp;"#"&amp;$N68)</f>
        <v/>
      </c>
    </row>
    <row r="69" customFormat="false" ht="21.75" hidden="false" customHeight="true" outlineLevel="0" collapsed="false">
      <c r="A69" s="28"/>
      <c r="B69" s="29"/>
      <c r="C69" s="29"/>
      <c r="D69" s="29"/>
      <c r="E69" s="29"/>
      <c r="F69" s="29"/>
      <c r="G69" s="30"/>
      <c r="H69" s="30"/>
      <c r="I69" s="31"/>
      <c r="J69" s="29"/>
      <c r="K69" s="32" t="str">
        <f aca="false">IF(OR($G69="",$G69="Erledigt",$I69=""),"",$I69-Einstellungen!$C$5)</f>
        <v/>
      </c>
      <c r="L69" s="28" t="str">
        <f aca="false">IF($G69="","",IF($G69="Erledigt","Erledigt",IF($I69="","",IF($I69&lt;Einstellungen!$C$5,"Überfällig",IF($I69&lt;=Einstellungen!$C$5+7,"Fällig bald","Im Plan")))))</f>
        <v/>
      </c>
      <c r="N69" s="26" t="str">
        <f aca="false">IF($G69="","",COUNTIF($G$4:$G69,$G69))</f>
        <v/>
      </c>
      <c r="O69" s="33" t="str">
        <f aca="false">IF($G69="","",$G69&amp;"#"&amp;$N69)</f>
        <v/>
      </c>
    </row>
    <row r="70" customFormat="false" ht="21.75" hidden="false" customHeight="true" outlineLevel="0" collapsed="false">
      <c r="A70" s="28"/>
      <c r="B70" s="29"/>
      <c r="C70" s="29"/>
      <c r="D70" s="29"/>
      <c r="E70" s="29"/>
      <c r="F70" s="29"/>
      <c r="G70" s="30"/>
      <c r="H70" s="30"/>
      <c r="I70" s="31"/>
      <c r="J70" s="29"/>
      <c r="K70" s="32" t="str">
        <f aca="false">IF(OR($G70="",$G70="Erledigt",$I70=""),"",$I70-Einstellungen!$C$5)</f>
        <v/>
      </c>
      <c r="L70" s="28" t="str">
        <f aca="false">IF($G70="","",IF($G70="Erledigt","Erledigt",IF($I70="","",IF($I70&lt;Einstellungen!$C$5,"Überfällig",IF($I70&lt;=Einstellungen!$C$5+7,"Fällig bald","Im Plan")))))</f>
        <v/>
      </c>
      <c r="N70" s="26" t="str">
        <f aca="false">IF($G70="","",COUNTIF($G$4:$G70,$G70))</f>
        <v/>
      </c>
      <c r="O70" s="33" t="str">
        <f aca="false">IF($G70="","",$G70&amp;"#"&amp;$N70)</f>
        <v/>
      </c>
    </row>
    <row r="71" customFormat="false" ht="21.75" hidden="false" customHeight="true" outlineLevel="0" collapsed="false">
      <c r="A71" s="28"/>
      <c r="B71" s="29"/>
      <c r="C71" s="29"/>
      <c r="D71" s="29"/>
      <c r="E71" s="29"/>
      <c r="F71" s="29"/>
      <c r="G71" s="30"/>
      <c r="H71" s="30"/>
      <c r="I71" s="31"/>
      <c r="J71" s="29"/>
      <c r="K71" s="32" t="str">
        <f aca="false">IF(OR($G71="",$G71="Erledigt",$I71=""),"",$I71-Einstellungen!$C$5)</f>
        <v/>
      </c>
      <c r="L71" s="28" t="str">
        <f aca="false">IF($G71="","",IF($G71="Erledigt","Erledigt",IF($I71="","",IF($I71&lt;Einstellungen!$C$5,"Überfällig",IF($I71&lt;=Einstellungen!$C$5+7,"Fällig bald","Im Plan")))))</f>
        <v/>
      </c>
      <c r="N71" s="26" t="str">
        <f aca="false">IF($G71="","",COUNTIF($G$4:$G71,$G71))</f>
        <v/>
      </c>
      <c r="O71" s="33" t="str">
        <f aca="false">IF($G71="","",$G71&amp;"#"&amp;$N71)</f>
        <v/>
      </c>
    </row>
    <row r="72" customFormat="false" ht="21.75" hidden="false" customHeight="true" outlineLevel="0" collapsed="false">
      <c r="A72" s="28"/>
      <c r="B72" s="29"/>
      <c r="C72" s="29"/>
      <c r="D72" s="29"/>
      <c r="E72" s="29"/>
      <c r="F72" s="29"/>
      <c r="G72" s="30"/>
      <c r="H72" s="30"/>
      <c r="I72" s="31"/>
      <c r="J72" s="29"/>
      <c r="K72" s="32" t="str">
        <f aca="false">IF(OR($G72="",$G72="Erledigt",$I72=""),"",$I72-Einstellungen!$C$5)</f>
        <v/>
      </c>
      <c r="L72" s="28" t="str">
        <f aca="false">IF($G72="","",IF($G72="Erledigt","Erledigt",IF($I72="","",IF($I72&lt;Einstellungen!$C$5,"Überfällig",IF($I72&lt;=Einstellungen!$C$5+7,"Fällig bald","Im Plan")))))</f>
        <v/>
      </c>
      <c r="N72" s="26" t="str">
        <f aca="false">IF($G72="","",COUNTIF($G$4:$G72,$G72))</f>
        <v/>
      </c>
      <c r="O72" s="33" t="str">
        <f aca="false">IF($G72="","",$G72&amp;"#"&amp;$N72)</f>
        <v/>
      </c>
    </row>
    <row r="73" customFormat="false" ht="21.75" hidden="false" customHeight="true" outlineLevel="0" collapsed="false">
      <c r="A73" s="28"/>
      <c r="B73" s="29"/>
      <c r="C73" s="29"/>
      <c r="D73" s="29"/>
      <c r="E73" s="29"/>
      <c r="F73" s="29"/>
      <c r="G73" s="30"/>
      <c r="H73" s="30"/>
      <c r="I73" s="31"/>
      <c r="J73" s="29"/>
      <c r="K73" s="32" t="str">
        <f aca="false">IF(OR($G73="",$G73="Erledigt",$I73=""),"",$I73-Einstellungen!$C$5)</f>
        <v/>
      </c>
      <c r="L73" s="28" t="str">
        <f aca="false">IF($G73="","",IF($G73="Erledigt","Erledigt",IF($I73="","",IF($I73&lt;Einstellungen!$C$5,"Überfällig",IF($I73&lt;=Einstellungen!$C$5+7,"Fällig bald","Im Plan")))))</f>
        <v/>
      </c>
      <c r="N73" s="26" t="str">
        <f aca="false">IF($G73="","",COUNTIF($G$4:$G73,$G73))</f>
        <v/>
      </c>
      <c r="O73" s="33" t="str">
        <f aca="false">IF($G73="","",$G73&amp;"#"&amp;$N73)</f>
        <v/>
      </c>
    </row>
    <row r="74" customFormat="false" ht="21.75" hidden="false" customHeight="true" outlineLevel="0" collapsed="false">
      <c r="A74" s="28"/>
      <c r="B74" s="29"/>
      <c r="C74" s="29"/>
      <c r="D74" s="29"/>
      <c r="E74" s="29"/>
      <c r="F74" s="29"/>
      <c r="G74" s="30"/>
      <c r="H74" s="30"/>
      <c r="I74" s="31"/>
      <c r="J74" s="29"/>
      <c r="K74" s="32" t="str">
        <f aca="false">IF(OR($G74="",$G74="Erledigt",$I74=""),"",$I74-Einstellungen!$C$5)</f>
        <v/>
      </c>
      <c r="L74" s="28" t="str">
        <f aca="false">IF($G74="","",IF($G74="Erledigt","Erledigt",IF($I74="","",IF($I74&lt;Einstellungen!$C$5,"Überfällig",IF($I74&lt;=Einstellungen!$C$5+7,"Fällig bald","Im Plan")))))</f>
        <v/>
      </c>
      <c r="N74" s="26" t="str">
        <f aca="false">IF($G74="","",COUNTIF($G$4:$G74,$G74))</f>
        <v/>
      </c>
      <c r="O74" s="33" t="str">
        <f aca="false">IF($G74="","",$G74&amp;"#"&amp;$N74)</f>
        <v/>
      </c>
    </row>
    <row r="75" customFormat="false" ht="21.75" hidden="false" customHeight="true" outlineLevel="0" collapsed="false">
      <c r="A75" s="28"/>
      <c r="B75" s="29"/>
      <c r="C75" s="29"/>
      <c r="D75" s="29"/>
      <c r="E75" s="29"/>
      <c r="F75" s="29"/>
      <c r="G75" s="30"/>
      <c r="H75" s="30"/>
      <c r="I75" s="31"/>
      <c r="J75" s="29"/>
      <c r="K75" s="32" t="str">
        <f aca="false">IF(OR($G75="",$G75="Erledigt",$I75=""),"",$I75-Einstellungen!$C$5)</f>
        <v/>
      </c>
      <c r="L75" s="28" t="str">
        <f aca="false">IF($G75="","",IF($G75="Erledigt","Erledigt",IF($I75="","",IF($I75&lt;Einstellungen!$C$5,"Überfällig",IF($I75&lt;=Einstellungen!$C$5+7,"Fällig bald","Im Plan")))))</f>
        <v/>
      </c>
      <c r="N75" s="26" t="str">
        <f aca="false">IF($G75="","",COUNTIF($G$4:$G75,$G75))</f>
        <v/>
      </c>
      <c r="O75" s="33" t="str">
        <f aca="false">IF($G75="","",$G75&amp;"#"&amp;$N75)</f>
        <v/>
      </c>
    </row>
    <row r="76" customFormat="false" ht="21.75" hidden="false" customHeight="true" outlineLevel="0" collapsed="false">
      <c r="A76" s="28"/>
      <c r="B76" s="29"/>
      <c r="C76" s="29"/>
      <c r="D76" s="29"/>
      <c r="E76" s="29"/>
      <c r="F76" s="29"/>
      <c r="G76" s="30"/>
      <c r="H76" s="30"/>
      <c r="I76" s="31"/>
      <c r="J76" s="29"/>
      <c r="K76" s="32" t="str">
        <f aca="false">IF(OR($G76="",$G76="Erledigt",$I76=""),"",$I76-Einstellungen!$C$5)</f>
        <v/>
      </c>
      <c r="L76" s="28" t="str">
        <f aca="false">IF($G76="","",IF($G76="Erledigt","Erledigt",IF($I76="","",IF($I76&lt;Einstellungen!$C$5,"Überfällig",IF($I76&lt;=Einstellungen!$C$5+7,"Fällig bald","Im Plan")))))</f>
        <v/>
      </c>
      <c r="N76" s="26" t="str">
        <f aca="false">IF($G76="","",COUNTIF($G$4:$G76,$G76))</f>
        <v/>
      </c>
      <c r="O76" s="33" t="str">
        <f aca="false">IF($G76="","",$G76&amp;"#"&amp;$N76)</f>
        <v/>
      </c>
    </row>
    <row r="77" customFormat="false" ht="21.75" hidden="false" customHeight="true" outlineLevel="0" collapsed="false">
      <c r="A77" s="28"/>
      <c r="B77" s="29"/>
      <c r="C77" s="29"/>
      <c r="D77" s="29"/>
      <c r="E77" s="29"/>
      <c r="F77" s="29"/>
      <c r="G77" s="30"/>
      <c r="H77" s="30"/>
      <c r="I77" s="31"/>
      <c r="J77" s="29"/>
      <c r="K77" s="32" t="str">
        <f aca="false">IF(OR($G77="",$G77="Erledigt",$I77=""),"",$I77-Einstellungen!$C$5)</f>
        <v/>
      </c>
      <c r="L77" s="28" t="str">
        <f aca="false">IF($G77="","",IF($G77="Erledigt","Erledigt",IF($I77="","",IF($I77&lt;Einstellungen!$C$5,"Überfällig",IF($I77&lt;=Einstellungen!$C$5+7,"Fällig bald","Im Plan")))))</f>
        <v/>
      </c>
      <c r="N77" s="26" t="str">
        <f aca="false">IF($G77="","",COUNTIF($G$4:$G77,$G77))</f>
        <v/>
      </c>
      <c r="O77" s="33" t="str">
        <f aca="false">IF($G77="","",$G77&amp;"#"&amp;$N77)</f>
        <v/>
      </c>
    </row>
    <row r="78" customFormat="false" ht="21.75" hidden="false" customHeight="true" outlineLevel="0" collapsed="false">
      <c r="A78" s="28"/>
      <c r="B78" s="29"/>
      <c r="C78" s="29"/>
      <c r="D78" s="29"/>
      <c r="E78" s="29"/>
      <c r="F78" s="29"/>
      <c r="G78" s="30"/>
      <c r="H78" s="30"/>
      <c r="I78" s="31"/>
      <c r="J78" s="29"/>
      <c r="K78" s="32" t="str">
        <f aca="false">IF(OR($G78="",$G78="Erledigt",$I78=""),"",$I78-Einstellungen!$C$5)</f>
        <v/>
      </c>
      <c r="L78" s="28" t="str">
        <f aca="false">IF($G78="","",IF($G78="Erledigt","Erledigt",IF($I78="","",IF($I78&lt;Einstellungen!$C$5,"Überfällig",IF($I78&lt;=Einstellungen!$C$5+7,"Fällig bald","Im Plan")))))</f>
        <v/>
      </c>
      <c r="N78" s="26" t="str">
        <f aca="false">IF($G78="","",COUNTIF($G$4:$G78,$G78))</f>
        <v/>
      </c>
      <c r="O78" s="33" t="str">
        <f aca="false">IF($G78="","",$G78&amp;"#"&amp;$N78)</f>
        <v/>
      </c>
    </row>
    <row r="79" customFormat="false" ht="21.75" hidden="false" customHeight="true" outlineLevel="0" collapsed="false">
      <c r="A79" s="28"/>
      <c r="B79" s="29"/>
      <c r="C79" s="29"/>
      <c r="D79" s="29"/>
      <c r="E79" s="29"/>
      <c r="F79" s="29"/>
      <c r="G79" s="30"/>
      <c r="H79" s="30"/>
      <c r="I79" s="31"/>
      <c r="J79" s="29"/>
      <c r="K79" s="32" t="str">
        <f aca="false">IF(OR($G79="",$G79="Erledigt",$I79=""),"",$I79-Einstellungen!$C$5)</f>
        <v/>
      </c>
      <c r="L79" s="28" t="str">
        <f aca="false">IF($G79="","",IF($G79="Erledigt","Erledigt",IF($I79="","",IF($I79&lt;Einstellungen!$C$5,"Überfällig",IF($I79&lt;=Einstellungen!$C$5+7,"Fällig bald","Im Plan")))))</f>
        <v/>
      </c>
      <c r="N79" s="26" t="str">
        <f aca="false">IF($G79="","",COUNTIF($G$4:$G79,$G79))</f>
        <v/>
      </c>
      <c r="O79" s="33" t="str">
        <f aca="false">IF($G79="","",$G79&amp;"#"&amp;$N79)</f>
        <v/>
      </c>
    </row>
    <row r="80" customFormat="false" ht="21.75" hidden="false" customHeight="true" outlineLevel="0" collapsed="false">
      <c r="A80" s="28"/>
      <c r="B80" s="29"/>
      <c r="C80" s="29"/>
      <c r="D80" s="29"/>
      <c r="E80" s="29"/>
      <c r="F80" s="29"/>
      <c r="G80" s="30"/>
      <c r="H80" s="30"/>
      <c r="I80" s="31"/>
      <c r="J80" s="29"/>
      <c r="K80" s="32" t="str">
        <f aca="false">IF(OR($G80="",$G80="Erledigt",$I80=""),"",$I80-Einstellungen!$C$5)</f>
        <v/>
      </c>
      <c r="L80" s="28" t="str">
        <f aca="false">IF($G80="","",IF($G80="Erledigt","Erledigt",IF($I80="","",IF($I80&lt;Einstellungen!$C$5,"Überfällig",IF($I80&lt;=Einstellungen!$C$5+7,"Fällig bald","Im Plan")))))</f>
        <v/>
      </c>
      <c r="N80" s="26" t="str">
        <f aca="false">IF($G80="","",COUNTIF($G$4:$G80,$G80))</f>
        <v/>
      </c>
      <c r="O80" s="33" t="str">
        <f aca="false">IF($G80="","",$G80&amp;"#"&amp;$N80)</f>
        <v/>
      </c>
    </row>
    <row r="81" customFormat="false" ht="21.75" hidden="false" customHeight="true" outlineLevel="0" collapsed="false">
      <c r="A81" s="28"/>
      <c r="B81" s="29"/>
      <c r="C81" s="29"/>
      <c r="D81" s="29"/>
      <c r="E81" s="29"/>
      <c r="F81" s="29"/>
      <c r="G81" s="30"/>
      <c r="H81" s="30"/>
      <c r="I81" s="31"/>
      <c r="J81" s="29"/>
      <c r="K81" s="32" t="str">
        <f aca="false">IF(OR($G81="",$G81="Erledigt",$I81=""),"",$I81-Einstellungen!$C$5)</f>
        <v/>
      </c>
      <c r="L81" s="28" t="str">
        <f aca="false">IF($G81="","",IF($G81="Erledigt","Erledigt",IF($I81="","",IF($I81&lt;Einstellungen!$C$5,"Überfällig",IF($I81&lt;=Einstellungen!$C$5+7,"Fällig bald","Im Plan")))))</f>
        <v/>
      </c>
      <c r="N81" s="26" t="str">
        <f aca="false">IF($G81="","",COUNTIF($G$4:$G81,$G81))</f>
        <v/>
      </c>
      <c r="O81" s="33" t="str">
        <f aca="false">IF($G81="","",$G81&amp;"#"&amp;$N81)</f>
        <v/>
      </c>
    </row>
    <row r="82" customFormat="false" ht="21.75" hidden="false" customHeight="true" outlineLevel="0" collapsed="false">
      <c r="A82" s="28"/>
      <c r="B82" s="29"/>
      <c r="C82" s="29"/>
      <c r="D82" s="29"/>
      <c r="E82" s="29"/>
      <c r="F82" s="29"/>
      <c r="G82" s="30"/>
      <c r="H82" s="30"/>
      <c r="I82" s="31"/>
      <c r="J82" s="29"/>
      <c r="K82" s="32" t="str">
        <f aca="false">IF(OR($G82="",$G82="Erledigt",$I82=""),"",$I82-Einstellungen!$C$5)</f>
        <v/>
      </c>
      <c r="L82" s="28" t="str">
        <f aca="false">IF($G82="","",IF($G82="Erledigt","Erledigt",IF($I82="","",IF($I82&lt;Einstellungen!$C$5,"Überfällig",IF($I82&lt;=Einstellungen!$C$5+7,"Fällig bald","Im Plan")))))</f>
        <v/>
      </c>
      <c r="N82" s="26" t="str">
        <f aca="false">IF($G82="","",COUNTIF($G$4:$G82,$G82))</f>
        <v/>
      </c>
      <c r="O82" s="33" t="str">
        <f aca="false">IF($G82="","",$G82&amp;"#"&amp;$N82)</f>
        <v/>
      </c>
    </row>
    <row r="83" customFormat="false" ht="21.75" hidden="false" customHeight="true" outlineLevel="0" collapsed="false">
      <c r="A83" s="28"/>
      <c r="B83" s="29"/>
      <c r="C83" s="29"/>
      <c r="D83" s="29"/>
      <c r="E83" s="29"/>
      <c r="F83" s="29"/>
      <c r="G83" s="30"/>
      <c r="H83" s="30"/>
      <c r="I83" s="31"/>
      <c r="J83" s="29"/>
      <c r="K83" s="32" t="str">
        <f aca="false">IF(OR($G83="",$G83="Erledigt",$I83=""),"",$I83-Einstellungen!$C$5)</f>
        <v/>
      </c>
      <c r="L83" s="28" t="str">
        <f aca="false">IF($G83="","",IF($G83="Erledigt","Erledigt",IF($I83="","",IF($I83&lt;Einstellungen!$C$5,"Überfällig",IF($I83&lt;=Einstellungen!$C$5+7,"Fällig bald","Im Plan")))))</f>
        <v/>
      </c>
      <c r="N83" s="26" t="str">
        <f aca="false">IF($G83="","",COUNTIF($G$4:$G83,$G83))</f>
        <v/>
      </c>
      <c r="O83" s="33" t="str">
        <f aca="false">IF($G83="","",$G83&amp;"#"&amp;$N83)</f>
        <v/>
      </c>
    </row>
    <row r="84" customFormat="false" ht="21.75" hidden="false" customHeight="true" outlineLevel="0" collapsed="false">
      <c r="A84" s="28"/>
      <c r="B84" s="29"/>
      <c r="C84" s="29"/>
      <c r="D84" s="29"/>
      <c r="E84" s="29"/>
      <c r="F84" s="29"/>
      <c r="G84" s="30"/>
      <c r="H84" s="30"/>
      <c r="I84" s="31"/>
      <c r="J84" s="29"/>
      <c r="K84" s="32" t="str">
        <f aca="false">IF(OR($G84="",$G84="Erledigt",$I84=""),"",$I84-Einstellungen!$C$5)</f>
        <v/>
      </c>
      <c r="L84" s="28" t="str">
        <f aca="false">IF($G84="","",IF($G84="Erledigt","Erledigt",IF($I84="","",IF($I84&lt;Einstellungen!$C$5,"Überfällig",IF($I84&lt;=Einstellungen!$C$5+7,"Fällig bald","Im Plan")))))</f>
        <v/>
      </c>
      <c r="N84" s="26" t="str">
        <f aca="false">IF($G84="","",COUNTIF($G$4:$G84,$G84))</f>
        <v/>
      </c>
      <c r="O84" s="33" t="str">
        <f aca="false">IF($G84="","",$G84&amp;"#"&amp;$N84)</f>
        <v/>
      </c>
    </row>
    <row r="85" customFormat="false" ht="21.75" hidden="false" customHeight="true" outlineLevel="0" collapsed="false">
      <c r="A85" s="28"/>
      <c r="B85" s="29"/>
      <c r="C85" s="29"/>
      <c r="D85" s="29"/>
      <c r="E85" s="29"/>
      <c r="F85" s="29"/>
      <c r="G85" s="30"/>
      <c r="H85" s="30"/>
      <c r="I85" s="31"/>
      <c r="J85" s="29"/>
      <c r="K85" s="32" t="str">
        <f aca="false">IF(OR($G85="",$G85="Erledigt",$I85=""),"",$I85-Einstellungen!$C$5)</f>
        <v/>
      </c>
      <c r="L85" s="28" t="str">
        <f aca="false">IF($G85="","",IF($G85="Erledigt","Erledigt",IF($I85="","",IF($I85&lt;Einstellungen!$C$5,"Überfällig",IF($I85&lt;=Einstellungen!$C$5+7,"Fällig bald","Im Plan")))))</f>
        <v/>
      </c>
      <c r="N85" s="26" t="str">
        <f aca="false">IF($G85="","",COUNTIF($G$4:$G85,$G85))</f>
        <v/>
      </c>
      <c r="O85" s="33" t="str">
        <f aca="false">IF($G85="","",$G85&amp;"#"&amp;$N85)</f>
        <v/>
      </c>
    </row>
    <row r="86" customFormat="false" ht="21.75" hidden="false" customHeight="true" outlineLevel="0" collapsed="false">
      <c r="A86" s="28"/>
      <c r="B86" s="29"/>
      <c r="C86" s="29"/>
      <c r="D86" s="29"/>
      <c r="E86" s="29"/>
      <c r="F86" s="29"/>
      <c r="G86" s="30"/>
      <c r="H86" s="30"/>
      <c r="I86" s="31"/>
      <c r="J86" s="29"/>
      <c r="K86" s="32" t="str">
        <f aca="false">IF(OR($G86="",$G86="Erledigt",$I86=""),"",$I86-Einstellungen!$C$5)</f>
        <v/>
      </c>
      <c r="L86" s="28" t="str">
        <f aca="false">IF($G86="","",IF($G86="Erledigt","Erledigt",IF($I86="","",IF($I86&lt;Einstellungen!$C$5,"Überfällig",IF($I86&lt;=Einstellungen!$C$5+7,"Fällig bald","Im Plan")))))</f>
        <v/>
      </c>
      <c r="N86" s="26" t="str">
        <f aca="false">IF($G86="","",COUNTIF($G$4:$G86,$G86))</f>
        <v/>
      </c>
      <c r="O86" s="33" t="str">
        <f aca="false">IF($G86="","",$G86&amp;"#"&amp;$N86)</f>
        <v/>
      </c>
    </row>
    <row r="87" customFormat="false" ht="21.75" hidden="false" customHeight="true" outlineLevel="0" collapsed="false">
      <c r="A87" s="28"/>
      <c r="B87" s="29"/>
      <c r="C87" s="29"/>
      <c r="D87" s="29"/>
      <c r="E87" s="29"/>
      <c r="F87" s="29"/>
      <c r="G87" s="30"/>
      <c r="H87" s="30"/>
      <c r="I87" s="31"/>
      <c r="J87" s="29"/>
      <c r="K87" s="32" t="str">
        <f aca="false">IF(OR($G87="",$G87="Erledigt",$I87=""),"",$I87-Einstellungen!$C$5)</f>
        <v/>
      </c>
      <c r="L87" s="28" t="str">
        <f aca="false">IF($G87="","",IF($G87="Erledigt","Erledigt",IF($I87="","",IF($I87&lt;Einstellungen!$C$5,"Überfällig",IF($I87&lt;=Einstellungen!$C$5+7,"Fällig bald","Im Plan")))))</f>
        <v/>
      </c>
      <c r="N87" s="26" t="str">
        <f aca="false">IF($G87="","",COUNTIF($G$4:$G87,$G87))</f>
        <v/>
      </c>
      <c r="O87" s="33" t="str">
        <f aca="false">IF($G87="","",$G87&amp;"#"&amp;$N87)</f>
        <v/>
      </c>
    </row>
    <row r="88" customFormat="false" ht="21.75" hidden="false" customHeight="true" outlineLevel="0" collapsed="false">
      <c r="A88" s="28"/>
      <c r="B88" s="29"/>
      <c r="C88" s="29"/>
      <c r="D88" s="29"/>
      <c r="E88" s="29"/>
      <c r="F88" s="29"/>
      <c r="G88" s="30"/>
      <c r="H88" s="30"/>
      <c r="I88" s="31"/>
      <c r="J88" s="29"/>
      <c r="K88" s="32" t="str">
        <f aca="false">IF(OR($G88="",$G88="Erledigt",$I88=""),"",$I88-Einstellungen!$C$5)</f>
        <v/>
      </c>
      <c r="L88" s="28" t="str">
        <f aca="false">IF($G88="","",IF($G88="Erledigt","Erledigt",IF($I88="","",IF($I88&lt;Einstellungen!$C$5,"Überfällig",IF($I88&lt;=Einstellungen!$C$5+7,"Fällig bald","Im Plan")))))</f>
        <v/>
      </c>
      <c r="N88" s="26" t="str">
        <f aca="false">IF($G88="","",COUNTIF($G$4:$G88,$G88))</f>
        <v/>
      </c>
      <c r="O88" s="33" t="str">
        <f aca="false">IF($G88="","",$G88&amp;"#"&amp;$N88)</f>
        <v/>
      </c>
    </row>
    <row r="89" customFormat="false" ht="21.75" hidden="false" customHeight="true" outlineLevel="0" collapsed="false">
      <c r="A89" s="28"/>
      <c r="B89" s="29"/>
      <c r="C89" s="29"/>
      <c r="D89" s="29"/>
      <c r="E89" s="29"/>
      <c r="F89" s="29"/>
      <c r="G89" s="30"/>
      <c r="H89" s="30"/>
      <c r="I89" s="31"/>
      <c r="J89" s="29"/>
      <c r="K89" s="32" t="str">
        <f aca="false">IF(OR($G89="",$G89="Erledigt",$I89=""),"",$I89-Einstellungen!$C$5)</f>
        <v/>
      </c>
      <c r="L89" s="28" t="str">
        <f aca="false">IF($G89="","",IF($G89="Erledigt","Erledigt",IF($I89="","",IF($I89&lt;Einstellungen!$C$5,"Überfällig",IF($I89&lt;=Einstellungen!$C$5+7,"Fällig bald","Im Plan")))))</f>
        <v/>
      </c>
      <c r="N89" s="26" t="str">
        <f aca="false">IF($G89="","",COUNTIF($G$4:$G89,$G89))</f>
        <v/>
      </c>
      <c r="O89" s="33" t="str">
        <f aca="false">IF($G89="","",$G89&amp;"#"&amp;$N89)</f>
        <v/>
      </c>
    </row>
    <row r="90" customFormat="false" ht="21.75" hidden="false" customHeight="true" outlineLevel="0" collapsed="false">
      <c r="A90" s="28"/>
      <c r="B90" s="29"/>
      <c r="C90" s="29"/>
      <c r="D90" s="29"/>
      <c r="E90" s="29"/>
      <c r="F90" s="29"/>
      <c r="G90" s="30"/>
      <c r="H90" s="30"/>
      <c r="I90" s="31"/>
      <c r="J90" s="29"/>
      <c r="K90" s="32" t="str">
        <f aca="false">IF(OR($G90="",$G90="Erledigt",$I90=""),"",$I90-Einstellungen!$C$5)</f>
        <v/>
      </c>
      <c r="L90" s="28" t="str">
        <f aca="false">IF($G90="","",IF($G90="Erledigt","Erledigt",IF($I90="","",IF($I90&lt;Einstellungen!$C$5,"Überfällig",IF($I90&lt;=Einstellungen!$C$5+7,"Fällig bald","Im Plan")))))</f>
        <v/>
      </c>
      <c r="N90" s="26" t="str">
        <f aca="false">IF($G90="","",COUNTIF($G$4:$G90,$G90))</f>
        <v/>
      </c>
      <c r="O90" s="33" t="str">
        <f aca="false">IF($G90="","",$G90&amp;"#"&amp;$N90)</f>
        <v/>
      </c>
    </row>
    <row r="91" customFormat="false" ht="21.75" hidden="false" customHeight="true" outlineLevel="0" collapsed="false">
      <c r="A91" s="28"/>
      <c r="B91" s="29"/>
      <c r="C91" s="29"/>
      <c r="D91" s="29"/>
      <c r="E91" s="29"/>
      <c r="F91" s="29"/>
      <c r="G91" s="30"/>
      <c r="H91" s="30"/>
      <c r="I91" s="31"/>
      <c r="J91" s="29"/>
      <c r="K91" s="32" t="str">
        <f aca="false">IF(OR($G91="",$G91="Erledigt",$I91=""),"",$I91-Einstellungen!$C$5)</f>
        <v/>
      </c>
      <c r="L91" s="28" t="str">
        <f aca="false">IF($G91="","",IF($G91="Erledigt","Erledigt",IF($I91="","",IF($I91&lt;Einstellungen!$C$5,"Überfällig",IF($I91&lt;=Einstellungen!$C$5+7,"Fällig bald","Im Plan")))))</f>
        <v/>
      </c>
      <c r="N91" s="26" t="str">
        <f aca="false">IF($G91="","",COUNTIF($G$4:$G91,$G91))</f>
        <v/>
      </c>
      <c r="O91" s="33" t="str">
        <f aca="false">IF($G91="","",$G91&amp;"#"&amp;$N91)</f>
        <v/>
      </c>
    </row>
    <row r="92" customFormat="false" ht="21.75" hidden="false" customHeight="true" outlineLevel="0" collapsed="false">
      <c r="A92" s="28"/>
      <c r="B92" s="29"/>
      <c r="C92" s="29"/>
      <c r="D92" s="29"/>
      <c r="E92" s="29"/>
      <c r="F92" s="29"/>
      <c r="G92" s="30"/>
      <c r="H92" s="30"/>
      <c r="I92" s="31"/>
      <c r="J92" s="29"/>
      <c r="K92" s="32" t="str">
        <f aca="false">IF(OR($G92="",$G92="Erledigt",$I92=""),"",$I92-Einstellungen!$C$5)</f>
        <v/>
      </c>
      <c r="L92" s="28" t="str">
        <f aca="false">IF($G92="","",IF($G92="Erledigt","Erledigt",IF($I92="","",IF($I92&lt;Einstellungen!$C$5,"Überfällig",IF($I92&lt;=Einstellungen!$C$5+7,"Fällig bald","Im Plan")))))</f>
        <v/>
      </c>
      <c r="N92" s="26" t="str">
        <f aca="false">IF($G92="","",COUNTIF($G$4:$G92,$G92))</f>
        <v/>
      </c>
      <c r="O92" s="33" t="str">
        <f aca="false">IF($G92="","",$G92&amp;"#"&amp;$N92)</f>
        <v/>
      </c>
    </row>
    <row r="93" customFormat="false" ht="21.75" hidden="false" customHeight="true" outlineLevel="0" collapsed="false">
      <c r="A93" s="28"/>
      <c r="B93" s="29"/>
      <c r="C93" s="29"/>
      <c r="D93" s="29"/>
      <c r="E93" s="29"/>
      <c r="F93" s="29"/>
      <c r="G93" s="30"/>
      <c r="H93" s="30"/>
      <c r="I93" s="31"/>
      <c r="J93" s="29"/>
      <c r="K93" s="32" t="str">
        <f aca="false">IF(OR($G93="",$G93="Erledigt",$I93=""),"",$I93-Einstellungen!$C$5)</f>
        <v/>
      </c>
      <c r="L93" s="28" t="str">
        <f aca="false">IF($G93="","",IF($G93="Erledigt","Erledigt",IF($I93="","",IF($I93&lt;Einstellungen!$C$5,"Überfällig",IF($I93&lt;=Einstellungen!$C$5+7,"Fällig bald","Im Plan")))))</f>
        <v/>
      </c>
      <c r="N93" s="26" t="str">
        <f aca="false">IF($G93="","",COUNTIF($G$4:$G93,$G93))</f>
        <v/>
      </c>
      <c r="O93" s="33" t="str">
        <f aca="false">IF($G93="","",$G93&amp;"#"&amp;$N93)</f>
        <v/>
      </c>
    </row>
    <row r="94" customFormat="false" ht="21.75" hidden="false" customHeight="true" outlineLevel="0" collapsed="false">
      <c r="A94" s="28"/>
      <c r="B94" s="29"/>
      <c r="C94" s="29"/>
      <c r="D94" s="29"/>
      <c r="E94" s="29"/>
      <c r="F94" s="29"/>
      <c r="G94" s="30"/>
      <c r="H94" s="30"/>
      <c r="I94" s="31"/>
      <c r="J94" s="29"/>
      <c r="K94" s="32" t="str">
        <f aca="false">IF(OR($G94="",$G94="Erledigt",$I94=""),"",$I94-Einstellungen!$C$5)</f>
        <v/>
      </c>
      <c r="L94" s="28" t="str">
        <f aca="false">IF($G94="","",IF($G94="Erledigt","Erledigt",IF($I94="","",IF($I94&lt;Einstellungen!$C$5,"Überfällig",IF($I94&lt;=Einstellungen!$C$5+7,"Fällig bald","Im Plan")))))</f>
        <v/>
      </c>
      <c r="N94" s="26" t="str">
        <f aca="false">IF($G94="","",COUNTIF($G$4:$G94,$G94))</f>
        <v/>
      </c>
      <c r="O94" s="33" t="str">
        <f aca="false">IF($G94="","",$G94&amp;"#"&amp;$N94)</f>
        <v/>
      </c>
    </row>
    <row r="95" customFormat="false" ht="21.75" hidden="false" customHeight="true" outlineLevel="0" collapsed="false">
      <c r="A95" s="28"/>
      <c r="B95" s="29"/>
      <c r="C95" s="29"/>
      <c r="D95" s="29"/>
      <c r="E95" s="29"/>
      <c r="F95" s="29"/>
      <c r="G95" s="30"/>
      <c r="H95" s="30"/>
      <c r="I95" s="31"/>
      <c r="J95" s="29"/>
      <c r="K95" s="32" t="str">
        <f aca="false">IF(OR($G95="",$G95="Erledigt",$I95=""),"",$I95-Einstellungen!$C$5)</f>
        <v/>
      </c>
      <c r="L95" s="28" t="str">
        <f aca="false">IF($G95="","",IF($G95="Erledigt","Erledigt",IF($I95="","",IF($I95&lt;Einstellungen!$C$5,"Überfällig",IF($I95&lt;=Einstellungen!$C$5+7,"Fällig bald","Im Plan")))))</f>
        <v/>
      </c>
      <c r="N95" s="26" t="str">
        <f aca="false">IF($G95="","",COUNTIF($G$4:$G95,$G95))</f>
        <v/>
      </c>
      <c r="O95" s="33" t="str">
        <f aca="false">IF($G95="","",$G95&amp;"#"&amp;$N95)</f>
        <v/>
      </c>
    </row>
    <row r="96" customFormat="false" ht="21.75" hidden="false" customHeight="true" outlineLevel="0" collapsed="false">
      <c r="A96" s="28"/>
      <c r="B96" s="29"/>
      <c r="C96" s="29"/>
      <c r="D96" s="29"/>
      <c r="E96" s="29"/>
      <c r="F96" s="29"/>
      <c r="G96" s="30"/>
      <c r="H96" s="30"/>
      <c r="I96" s="31"/>
      <c r="J96" s="29"/>
      <c r="K96" s="32" t="str">
        <f aca="false">IF(OR($G96="",$G96="Erledigt",$I96=""),"",$I96-Einstellungen!$C$5)</f>
        <v/>
      </c>
      <c r="L96" s="28" t="str">
        <f aca="false">IF($G96="","",IF($G96="Erledigt","Erledigt",IF($I96="","",IF($I96&lt;Einstellungen!$C$5,"Überfällig",IF($I96&lt;=Einstellungen!$C$5+7,"Fällig bald","Im Plan")))))</f>
        <v/>
      </c>
      <c r="N96" s="26" t="str">
        <f aca="false">IF($G96="","",COUNTIF($G$4:$G96,$G96))</f>
        <v/>
      </c>
      <c r="O96" s="33" t="str">
        <f aca="false">IF($G96="","",$G96&amp;"#"&amp;$N96)</f>
        <v/>
      </c>
    </row>
    <row r="97" customFormat="false" ht="21.75" hidden="false" customHeight="true" outlineLevel="0" collapsed="false">
      <c r="A97" s="28"/>
      <c r="B97" s="29"/>
      <c r="C97" s="29"/>
      <c r="D97" s="29"/>
      <c r="E97" s="29"/>
      <c r="F97" s="29"/>
      <c r="G97" s="30"/>
      <c r="H97" s="30"/>
      <c r="I97" s="31"/>
      <c r="J97" s="29"/>
      <c r="K97" s="32" t="str">
        <f aca="false">IF(OR($G97="",$G97="Erledigt",$I97=""),"",$I97-Einstellungen!$C$5)</f>
        <v/>
      </c>
      <c r="L97" s="28" t="str">
        <f aca="false">IF($G97="","",IF($G97="Erledigt","Erledigt",IF($I97="","",IF($I97&lt;Einstellungen!$C$5,"Überfällig",IF($I97&lt;=Einstellungen!$C$5+7,"Fällig bald","Im Plan")))))</f>
        <v/>
      </c>
      <c r="N97" s="26" t="str">
        <f aca="false">IF($G97="","",COUNTIF($G$4:$G97,$G97))</f>
        <v/>
      </c>
      <c r="O97" s="33" t="str">
        <f aca="false">IF($G97="","",$G97&amp;"#"&amp;$N97)</f>
        <v/>
      </c>
    </row>
    <row r="98" customFormat="false" ht="21.75" hidden="false" customHeight="true" outlineLevel="0" collapsed="false">
      <c r="A98" s="28"/>
      <c r="B98" s="29"/>
      <c r="C98" s="29"/>
      <c r="D98" s="29"/>
      <c r="E98" s="29"/>
      <c r="F98" s="29"/>
      <c r="G98" s="30"/>
      <c r="H98" s="30"/>
      <c r="I98" s="31"/>
      <c r="J98" s="29"/>
      <c r="K98" s="32" t="str">
        <f aca="false">IF(OR($G98="",$G98="Erledigt",$I98=""),"",$I98-Einstellungen!$C$5)</f>
        <v/>
      </c>
      <c r="L98" s="28" t="str">
        <f aca="false">IF($G98="","",IF($G98="Erledigt","Erledigt",IF($I98="","",IF($I98&lt;Einstellungen!$C$5,"Überfällig",IF($I98&lt;=Einstellungen!$C$5+7,"Fällig bald","Im Plan")))))</f>
        <v/>
      </c>
      <c r="N98" s="26" t="str">
        <f aca="false">IF($G98="","",COUNTIF($G$4:$G98,$G98))</f>
        <v/>
      </c>
      <c r="O98" s="33" t="str">
        <f aca="false">IF($G98="","",$G98&amp;"#"&amp;$N98)</f>
        <v/>
      </c>
    </row>
    <row r="99" customFormat="false" ht="21.75" hidden="false" customHeight="true" outlineLevel="0" collapsed="false">
      <c r="A99" s="28"/>
      <c r="B99" s="29"/>
      <c r="C99" s="29"/>
      <c r="D99" s="29"/>
      <c r="E99" s="29"/>
      <c r="F99" s="29"/>
      <c r="G99" s="30"/>
      <c r="H99" s="30"/>
      <c r="I99" s="31"/>
      <c r="J99" s="29"/>
      <c r="K99" s="32" t="str">
        <f aca="false">IF(OR($G99="",$G99="Erledigt",$I99=""),"",$I99-Einstellungen!$C$5)</f>
        <v/>
      </c>
      <c r="L99" s="28" t="str">
        <f aca="false">IF($G99="","",IF($G99="Erledigt","Erledigt",IF($I99="","",IF($I99&lt;Einstellungen!$C$5,"Überfällig",IF($I99&lt;=Einstellungen!$C$5+7,"Fällig bald","Im Plan")))))</f>
        <v/>
      </c>
      <c r="N99" s="26" t="str">
        <f aca="false">IF($G99="","",COUNTIF($G$4:$G99,$G99))</f>
        <v/>
      </c>
      <c r="O99" s="33" t="str">
        <f aca="false">IF($G99="","",$G99&amp;"#"&amp;$N99)</f>
        <v/>
      </c>
    </row>
    <row r="100" customFormat="false" ht="21.75" hidden="false" customHeight="true" outlineLevel="0" collapsed="false">
      <c r="A100" s="28"/>
      <c r="B100" s="29"/>
      <c r="C100" s="29"/>
      <c r="D100" s="29"/>
      <c r="E100" s="29"/>
      <c r="F100" s="29"/>
      <c r="G100" s="30"/>
      <c r="H100" s="30"/>
      <c r="I100" s="31"/>
      <c r="J100" s="29"/>
      <c r="K100" s="32" t="str">
        <f aca="false">IF(OR($G100="",$G100="Erledigt",$I100=""),"",$I100-Einstellungen!$C$5)</f>
        <v/>
      </c>
      <c r="L100" s="28" t="str">
        <f aca="false">IF($G100="","",IF($G100="Erledigt","Erledigt",IF($I100="","",IF($I100&lt;Einstellungen!$C$5,"Überfällig",IF($I100&lt;=Einstellungen!$C$5+7,"Fällig bald","Im Plan")))))</f>
        <v/>
      </c>
      <c r="N100" s="26" t="str">
        <f aca="false">IF($G100="","",COUNTIF($G$4:$G100,$G100))</f>
        <v/>
      </c>
      <c r="O100" s="33" t="str">
        <f aca="false">IF($G100="","",$G100&amp;"#"&amp;$N100)</f>
        <v/>
      </c>
    </row>
    <row r="101" customFormat="false" ht="21.75" hidden="false" customHeight="true" outlineLevel="0" collapsed="false">
      <c r="A101" s="28"/>
      <c r="B101" s="29"/>
      <c r="C101" s="29"/>
      <c r="D101" s="29"/>
      <c r="E101" s="29"/>
      <c r="F101" s="29"/>
      <c r="G101" s="30"/>
      <c r="H101" s="30"/>
      <c r="I101" s="31"/>
      <c r="J101" s="29"/>
      <c r="K101" s="32" t="str">
        <f aca="false">IF(OR($G101="",$G101="Erledigt",$I101=""),"",$I101-Einstellungen!$C$5)</f>
        <v/>
      </c>
      <c r="L101" s="28" t="str">
        <f aca="false">IF($G101="","",IF($G101="Erledigt","Erledigt",IF($I101="","",IF($I101&lt;Einstellungen!$C$5,"Überfällig",IF($I101&lt;=Einstellungen!$C$5+7,"Fällig bald","Im Plan")))))</f>
        <v/>
      </c>
      <c r="N101" s="26" t="str">
        <f aca="false">IF($G101="","",COUNTIF($G$4:$G101,$G101))</f>
        <v/>
      </c>
      <c r="O101" s="33" t="str">
        <f aca="false">IF($G101="","",$G101&amp;"#"&amp;$N101)</f>
        <v/>
      </c>
    </row>
    <row r="102" customFormat="false" ht="21.75" hidden="false" customHeight="true" outlineLevel="0" collapsed="false">
      <c r="A102" s="28"/>
      <c r="B102" s="29"/>
      <c r="C102" s="29"/>
      <c r="D102" s="29"/>
      <c r="E102" s="29"/>
      <c r="F102" s="29"/>
      <c r="G102" s="30"/>
      <c r="H102" s="30"/>
      <c r="I102" s="31"/>
      <c r="J102" s="29"/>
      <c r="K102" s="32" t="str">
        <f aca="false">IF(OR($G102="",$G102="Erledigt",$I102=""),"",$I102-Einstellungen!$C$5)</f>
        <v/>
      </c>
      <c r="L102" s="28" t="str">
        <f aca="false">IF($G102="","",IF($G102="Erledigt","Erledigt",IF($I102="","",IF($I102&lt;Einstellungen!$C$5,"Überfällig",IF($I102&lt;=Einstellungen!$C$5+7,"Fällig bald","Im Plan")))))</f>
        <v/>
      </c>
      <c r="N102" s="26" t="str">
        <f aca="false">IF($G102="","",COUNTIF($G$4:$G102,$G102))</f>
        <v/>
      </c>
      <c r="O102" s="33" t="str">
        <f aca="false">IF($G102="","",$G102&amp;"#"&amp;$N102)</f>
        <v/>
      </c>
    </row>
    <row r="103" customFormat="false" ht="21.75" hidden="false" customHeight="true" outlineLevel="0" collapsed="false">
      <c r="A103" s="28"/>
      <c r="B103" s="29"/>
      <c r="C103" s="29"/>
      <c r="D103" s="29"/>
      <c r="E103" s="29"/>
      <c r="F103" s="29"/>
      <c r="G103" s="30"/>
      <c r="H103" s="30"/>
      <c r="I103" s="31"/>
      <c r="J103" s="29"/>
      <c r="K103" s="32" t="str">
        <f aca="false">IF(OR($G103="",$G103="Erledigt",$I103=""),"",$I103-Einstellungen!$C$5)</f>
        <v/>
      </c>
      <c r="L103" s="28" t="str">
        <f aca="false">IF($G103="","",IF($G103="Erledigt","Erledigt",IF($I103="","",IF($I103&lt;Einstellungen!$C$5,"Überfällig",IF($I103&lt;=Einstellungen!$C$5+7,"Fällig bald","Im Plan")))))</f>
        <v/>
      </c>
      <c r="N103" s="26" t="str">
        <f aca="false">IF($G103="","",COUNTIF($G$4:$G103,$G103))</f>
        <v/>
      </c>
      <c r="O103" s="33" t="str">
        <f aca="false">IF($G103="","",$G103&amp;"#"&amp;$N103)</f>
        <v/>
      </c>
    </row>
    <row r="104" customFormat="false" ht="21.75" hidden="false" customHeight="true" outlineLevel="0" collapsed="false">
      <c r="A104" s="28"/>
      <c r="B104" s="29"/>
      <c r="C104" s="29"/>
      <c r="D104" s="29"/>
      <c r="E104" s="29"/>
      <c r="F104" s="29"/>
      <c r="G104" s="30"/>
      <c r="H104" s="30"/>
      <c r="I104" s="31"/>
      <c r="J104" s="29"/>
      <c r="K104" s="32" t="str">
        <f aca="false">IF(OR($G104="",$G104="Erledigt",$I104=""),"",$I104-Einstellungen!$C$5)</f>
        <v/>
      </c>
      <c r="L104" s="28" t="str">
        <f aca="false">IF($G104="","",IF($G104="Erledigt","Erledigt",IF($I104="","",IF($I104&lt;Einstellungen!$C$5,"Überfällig",IF($I104&lt;=Einstellungen!$C$5+7,"Fällig bald","Im Plan")))))</f>
        <v/>
      </c>
      <c r="N104" s="26" t="str">
        <f aca="false">IF($G104="","",COUNTIF($G$4:$G104,$G104))</f>
        <v/>
      </c>
      <c r="O104" s="33" t="str">
        <f aca="false">IF($G104="","",$G104&amp;"#"&amp;$N104)</f>
        <v/>
      </c>
    </row>
    <row r="105" customFormat="false" ht="21.75" hidden="false" customHeight="true" outlineLevel="0" collapsed="false">
      <c r="A105" s="28"/>
      <c r="B105" s="29"/>
      <c r="C105" s="29"/>
      <c r="D105" s="29"/>
      <c r="E105" s="29"/>
      <c r="F105" s="29"/>
      <c r="G105" s="30"/>
      <c r="H105" s="30"/>
      <c r="I105" s="31"/>
      <c r="J105" s="29"/>
      <c r="K105" s="32" t="str">
        <f aca="false">IF(OR($G105="",$G105="Erledigt",$I105=""),"",$I105-Einstellungen!$C$5)</f>
        <v/>
      </c>
      <c r="L105" s="28" t="str">
        <f aca="false">IF($G105="","",IF($G105="Erledigt","Erledigt",IF($I105="","",IF($I105&lt;Einstellungen!$C$5,"Überfällig",IF($I105&lt;=Einstellungen!$C$5+7,"Fällig bald","Im Plan")))))</f>
        <v/>
      </c>
      <c r="N105" s="26" t="str">
        <f aca="false">IF($G105="","",COUNTIF($G$4:$G105,$G105))</f>
        <v/>
      </c>
      <c r="O105" s="33" t="str">
        <f aca="false">IF($G105="","",$G105&amp;"#"&amp;$N105)</f>
        <v/>
      </c>
    </row>
    <row r="106" customFormat="false" ht="21.75" hidden="false" customHeight="true" outlineLevel="0" collapsed="false">
      <c r="A106" s="28"/>
      <c r="B106" s="29"/>
      <c r="C106" s="29"/>
      <c r="D106" s="29"/>
      <c r="E106" s="29"/>
      <c r="F106" s="29"/>
      <c r="G106" s="30"/>
      <c r="H106" s="30"/>
      <c r="I106" s="31"/>
      <c r="J106" s="29"/>
      <c r="K106" s="32" t="str">
        <f aca="false">IF(OR($G106="",$G106="Erledigt",$I106=""),"",$I106-Einstellungen!$C$5)</f>
        <v/>
      </c>
      <c r="L106" s="28" t="str">
        <f aca="false">IF($G106="","",IF($G106="Erledigt","Erledigt",IF($I106="","",IF($I106&lt;Einstellungen!$C$5,"Überfällig",IF($I106&lt;=Einstellungen!$C$5+7,"Fällig bald","Im Plan")))))</f>
        <v/>
      </c>
      <c r="N106" s="26" t="str">
        <f aca="false">IF($G106="","",COUNTIF($G$4:$G106,$G106))</f>
        <v/>
      </c>
      <c r="O106" s="33" t="str">
        <f aca="false">IF($G106="","",$G106&amp;"#"&amp;$N106)</f>
        <v/>
      </c>
    </row>
    <row r="107" customFormat="false" ht="21.75" hidden="false" customHeight="true" outlineLevel="0" collapsed="false">
      <c r="A107" s="28"/>
      <c r="B107" s="29"/>
      <c r="C107" s="29"/>
      <c r="D107" s="29"/>
      <c r="E107" s="29"/>
      <c r="F107" s="29"/>
      <c r="G107" s="30"/>
      <c r="H107" s="30"/>
      <c r="I107" s="31"/>
      <c r="J107" s="29"/>
      <c r="K107" s="32" t="str">
        <f aca="false">IF(OR($G107="",$G107="Erledigt",$I107=""),"",$I107-Einstellungen!$C$5)</f>
        <v/>
      </c>
      <c r="L107" s="28" t="str">
        <f aca="false">IF($G107="","",IF($G107="Erledigt","Erledigt",IF($I107="","",IF($I107&lt;Einstellungen!$C$5,"Überfällig",IF($I107&lt;=Einstellungen!$C$5+7,"Fällig bald","Im Plan")))))</f>
        <v/>
      </c>
      <c r="N107" s="26" t="str">
        <f aca="false">IF($G107="","",COUNTIF($G$4:$G107,$G107))</f>
        <v/>
      </c>
      <c r="O107" s="33" t="str">
        <f aca="false">IF($G107="","",$G107&amp;"#"&amp;$N107)</f>
        <v/>
      </c>
    </row>
    <row r="108" customFormat="false" ht="21.75" hidden="false" customHeight="true" outlineLevel="0" collapsed="false">
      <c r="A108" s="28"/>
      <c r="B108" s="29"/>
      <c r="C108" s="29"/>
      <c r="D108" s="29"/>
      <c r="E108" s="29"/>
      <c r="F108" s="29"/>
      <c r="G108" s="30"/>
      <c r="H108" s="30"/>
      <c r="I108" s="31"/>
      <c r="J108" s="29"/>
      <c r="K108" s="32" t="str">
        <f aca="false">IF(OR($G108="",$G108="Erledigt",$I108=""),"",$I108-Einstellungen!$C$5)</f>
        <v/>
      </c>
      <c r="L108" s="28" t="str">
        <f aca="false">IF($G108="","",IF($G108="Erledigt","Erledigt",IF($I108="","",IF($I108&lt;Einstellungen!$C$5,"Überfällig",IF($I108&lt;=Einstellungen!$C$5+7,"Fällig bald","Im Plan")))))</f>
        <v/>
      </c>
      <c r="N108" s="26" t="str">
        <f aca="false">IF($G108="","",COUNTIF($G$4:$G108,$G108))</f>
        <v/>
      </c>
      <c r="O108" s="33" t="str">
        <f aca="false">IF($G108="","",$G108&amp;"#"&amp;$N108)</f>
        <v/>
      </c>
    </row>
    <row r="109" customFormat="false" ht="21.75" hidden="false" customHeight="true" outlineLevel="0" collapsed="false">
      <c r="A109" s="28"/>
      <c r="B109" s="29"/>
      <c r="C109" s="29"/>
      <c r="D109" s="29"/>
      <c r="E109" s="29"/>
      <c r="F109" s="29"/>
      <c r="G109" s="30"/>
      <c r="H109" s="30"/>
      <c r="I109" s="31"/>
      <c r="J109" s="29"/>
      <c r="K109" s="32" t="str">
        <f aca="false">IF(OR($G109="",$G109="Erledigt",$I109=""),"",$I109-Einstellungen!$C$5)</f>
        <v/>
      </c>
      <c r="L109" s="28" t="str">
        <f aca="false">IF($G109="","",IF($G109="Erledigt","Erledigt",IF($I109="","",IF($I109&lt;Einstellungen!$C$5,"Überfällig",IF($I109&lt;=Einstellungen!$C$5+7,"Fällig bald","Im Plan")))))</f>
        <v/>
      </c>
      <c r="N109" s="26" t="str">
        <f aca="false">IF($G109="","",COUNTIF($G$4:$G109,$G109))</f>
        <v/>
      </c>
      <c r="O109" s="33" t="str">
        <f aca="false">IF($G109="","",$G109&amp;"#"&amp;$N109)</f>
        <v/>
      </c>
    </row>
    <row r="110" customFormat="false" ht="21.75" hidden="false" customHeight="true" outlineLevel="0" collapsed="false">
      <c r="A110" s="28"/>
      <c r="B110" s="29"/>
      <c r="C110" s="29"/>
      <c r="D110" s="29"/>
      <c r="E110" s="29"/>
      <c r="F110" s="29"/>
      <c r="G110" s="30"/>
      <c r="H110" s="30"/>
      <c r="I110" s="31"/>
      <c r="J110" s="29"/>
      <c r="K110" s="32" t="str">
        <f aca="false">IF(OR($G110="",$G110="Erledigt",$I110=""),"",$I110-Einstellungen!$C$5)</f>
        <v/>
      </c>
      <c r="L110" s="28" t="str">
        <f aca="false">IF($G110="","",IF($G110="Erledigt","Erledigt",IF($I110="","",IF($I110&lt;Einstellungen!$C$5,"Überfällig",IF($I110&lt;=Einstellungen!$C$5+7,"Fällig bald","Im Plan")))))</f>
        <v/>
      </c>
      <c r="N110" s="26" t="str">
        <f aca="false">IF($G110="","",COUNTIF($G$4:$G110,$G110))</f>
        <v/>
      </c>
      <c r="O110" s="33" t="str">
        <f aca="false">IF($G110="","",$G110&amp;"#"&amp;$N110)</f>
        <v/>
      </c>
    </row>
    <row r="111" customFormat="false" ht="21.75" hidden="false" customHeight="true" outlineLevel="0" collapsed="false">
      <c r="A111" s="28"/>
      <c r="B111" s="29"/>
      <c r="C111" s="29"/>
      <c r="D111" s="29"/>
      <c r="E111" s="29"/>
      <c r="F111" s="29"/>
      <c r="G111" s="30"/>
      <c r="H111" s="30"/>
      <c r="I111" s="31"/>
      <c r="J111" s="29"/>
      <c r="K111" s="32" t="str">
        <f aca="false">IF(OR($G111="",$G111="Erledigt",$I111=""),"",$I111-Einstellungen!$C$5)</f>
        <v/>
      </c>
      <c r="L111" s="28" t="str">
        <f aca="false">IF($G111="","",IF($G111="Erledigt","Erledigt",IF($I111="","",IF($I111&lt;Einstellungen!$C$5,"Überfällig",IF($I111&lt;=Einstellungen!$C$5+7,"Fällig bald","Im Plan")))))</f>
        <v/>
      </c>
      <c r="N111" s="26" t="str">
        <f aca="false">IF($G111="","",COUNTIF($G$4:$G111,$G111))</f>
        <v/>
      </c>
      <c r="O111" s="33" t="str">
        <f aca="false">IF($G111="","",$G111&amp;"#"&amp;$N111)</f>
        <v/>
      </c>
    </row>
    <row r="112" customFormat="false" ht="21.75" hidden="false" customHeight="true" outlineLevel="0" collapsed="false">
      <c r="A112" s="28"/>
      <c r="B112" s="29"/>
      <c r="C112" s="29"/>
      <c r="D112" s="29"/>
      <c r="E112" s="29"/>
      <c r="F112" s="29"/>
      <c r="G112" s="30"/>
      <c r="H112" s="30"/>
      <c r="I112" s="31"/>
      <c r="J112" s="29"/>
      <c r="K112" s="32" t="str">
        <f aca="false">IF(OR($G112="",$G112="Erledigt",$I112=""),"",$I112-Einstellungen!$C$5)</f>
        <v/>
      </c>
      <c r="L112" s="28" t="str">
        <f aca="false">IF($G112="","",IF($G112="Erledigt","Erledigt",IF($I112="","",IF($I112&lt;Einstellungen!$C$5,"Überfällig",IF($I112&lt;=Einstellungen!$C$5+7,"Fällig bald","Im Plan")))))</f>
        <v/>
      </c>
      <c r="N112" s="26" t="str">
        <f aca="false">IF($G112="","",COUNTIF($G$4:$G112,$G112))</f>
        <v/>
      </c>
      <c r="O112" s="33" t="str">
        <f aca="false">IF($G112="","",$G112&amp;"#"&amp;$N112)</f>
        <v/>
      </c>
    </row>
    <row r="113" customFormat="false" ht="21.75" hidden="false" customHeight="true" outlineLevel="0" collapsed="false">
      <c r="A113" s="28"/>
      <c r="B113" s="29"/>
      <c r="C113" s="29"/>
      <c r="D113" s="29"/>
      <c r="E113" s="29"/>
      <c r="F113" s="29"/>
      <c r="G113" s="30"/>
      <c r="H113" s="30"/>
      <c r="I113" s="31"/>
      <c r="J113" s="29"/>
      <c r="K113" s="32" t="str">
        <f aca="false">IF(OR($G113="",$G113="Erledigt",$I113=""),"",$I113-Einstellungen!$C$5)</f>
        <v/>
      </c>
      <c r="L113" s="28" t="str">
        <f aca="false">IF($G113="","",IF($G113="Erledigt","Erledigt",IF($I113="","",IF($I113&lt;Einstellungen!$C$5,"Überfällig",IF($I113&lt;=Einstellungen!$C$5+7,"Fällig bald","Im Plan")))))</f>
        <v/>
      </c>
      <c r="N113" s="26" t="str">
        <f aca="false">IF($G113="","",COUNTIF($G$4:$G113,$G113))</f>
        <v/>
      </c>
      <c r="O113" s="33" t="str">
        <f aca="false">IF($G113="","",$G113&amp;"#"&amp;$N113)</f>
        <v/>
      </c>
    </row>
    <row r="114" customFormat="false" ht="21.75" hidden="false" customHeight="true" outlineLevel="0" collapsed="false">
      <c r="A114" s="28"/>
      <c r="B114" s="29"/>
      <c r="C114" s="29"/>
      <c r="D114" s="29"/>
      <c r="E114" s="29"/>
      <c r="F114" s="29"/>
      <c r="G114" s="30"/>
      <c r="H114" s="30"/>
      <c r="I114" s="31"/>
      <c r="J114" s="29"/>
      <c r="K114" s="32" t="str">
        <f aca="false">IF(OR($G114="",$G114="Erledigt",$I114=""),"",$I114-Einstellungen!$C$5)</f>
        <v/>
      </c>
      <c r="L114" s="28" t="str">
        <f aca="false">IF($G114="","",IF($G114="Erledigt","Erledigt",IF($I114="","",IF($I114&lt;Einstellungen!$C$5,"Überfällig",IF($I114&lt;=Einstellungen!$C$5+7,"Fällig bald","Im Plan")))))</f>
        <v/>
      </c>
      <c r="N114" s="26" t="str">
        <f aca="false">IF($G114="","",COUNTIF($G$4:$G114,$G114))</f>
        <v/>
      </c>
      <c r="O114" s="33" t="str">
        <f aca="false">IF($G114="","",$G114&amp;"#"&amp;$N114)</f>
        <v/>
      </c>
    </row>
    <row r="115" customFormat="false" ht="21.75" hidden="false" customHeight="true" outlineLevel="0" collapsed="false">
      <c r="A115" s="28"/>
      <c r="B115" s="29"/>
      <c r="C115" s="29"/>
      <c r="D115" s="29"/>
      <c r="E115" s="29"/>
      <c r="F115" s="29"/>
      <c r="G115" s="30"/>
      <c r="H115" s="30"/>
      <c r="I115" s="31"/>
      <c r="J115" s="29"/>
      <c r="K115" s="32" t="str">
        <f aca="false">IF(OR($G115="",$G115="Erledigt",$I115=""),"",$I115-Einstellungen!$C$5)</f>
        <v/>
      </c>
      <c r="L115" s="28" t="str">
        <f aca="false">IF($G115="","",IF($G115="Erledigt","Erledigt",IF($I115="","",IF($I115&lt;Einstellungen!$C$5,"Überfällig",IF($I115&lt;=Einstellungen!$C$5+7,"Fällig bald","Im Plan")))))</f>
        <v/>
      </c>
      <c r="N115" s="26" t="str">
        <f aca="false">IF($G115="","",COUNTIF($G$4:$G115,$G115))</f>
        <v/>
      </c>
      <c r="O115" s="33" t="str">
        <f aca="false">IF($G115="","",$G115&amp;"#"&amp;$N115)</f>
        <v/>
      </c>
    </row>
    <row r="116" customFormat="false" ht="21.75" hidden="false" customHeight="true" outlineLevel="0" collapsed="false">
      <c r="A116" s="28"/>
      <c r="B116" s="29"/>
      <c r="C116" s="29"/>
      <c r="D116" s="29"/>
      <c r="E116" s="29"/>
      <c r="F116" s="29"/>
      <c r="G116" s="30"/>
      <c r="H116" s="30"/>
      <c r="I116" s="31"/>
      <c r="J116" s="29"/>
      <c r="K116" s="32" t="str">
        <f aca="false">IF(OR($G116="",$G116="Erledigt",$I116=""),"",$I116-Einstellungen!$C$5)</f>
        <v/>
      </c>
      <c r="L116" s="28" t="str">
        <f aca="false">IF($G116="","",IF($G116="Erledigt","Erledigt",IF($I116="","",IF($I116&lt;Einstellungen!$C$5,"Überfällig",IF($I116&lt;=Einstellungen!$C$5+7,"Fällig bald","Im Plan")))))</f>
        <v/>
      </c>
      <c r="N116" s="26" t="str">
        <f aca="false">IF($G116="","",COUNTIF($G$4:$G116,$G116))</f>
        <v/>
      </c>
      <c r="O116" s="33" t="str">
        <f aca="false">IF($G116="","",$G116&amp;"#"&amp;$N116)</f>
        <v/>
      </c>
    </row>
    <row r="117" customFormat="false" ht="21.75" hidden="false" customHeight="true" outlineLevel="0" collapsed="false">
      <c r="A117" s="28"/>
      <c r="B117" s="29"/>
      <c r="C117" s="29"/>
      <c r="D117" s="29"/>
      <c r="E117" s="29"/>
      <c r="F117" s="29"/>
      <c r="G117" s="30"/>
      <c r="H117" s="30"/>
      <c r="I117" s="31"/>
      <c r="J117" s="29"/>
      <c r="K117" s="32" t="str">
        <f aca="false">IF(OR($G117="",$G117="Erledigt",$I117=""),"",$I117-Einstellungen!$C$5)</f>
        <v/>
      </c>
      <c r="L117" s="28" t="str">
        <f aca="false">IF($G117="","",IF($G117="Erledigt","Erledigt",IF($I117="","",IF($I117&lt;Einstellungen!$C$5,"Überfällig",IF($I117&lt;=Einstellungen!$C$5+7,"Fällig bald","Im Plan")))))</f>
        <v/>
      </c>
      <c r="N117" s="26" t="str">
        <f aca="false">IF($G117="","",COUNTIF($G$4:$G117,$G117))</f>
        <v/>
      </c>
      <c r="O117" s="33" t="str">
        <f aca="false">IF($G117="","",$G117&amp;"#"&amp;$N117)</f>
        <v/>
      </c>
    </row>
    <row r="118" customFormat="false" ht="21.75" hidden="false" customHeight="true" outlineLevel="0" collapsed="false">
      <c r="A118" s="28"/>
      <c r="B118" s="29"/>
      <c r="C118" s="29"/>
      <c r="D118" s="29"/>
      <c r="E118" s="29"/>
      <c r="F118" s="29"/>
      <c r="G118" s="30"/>
      <c r="H118" s="30"/>
      <c r="I118" s="31"/>
      <c r="J118" s="29"/>
      <c r="K118" s="32" t="str">
        <f aca="false">IF(OR($G118="",$G118="Erledigt",$I118=""),"",$I118-Einstellungen!$C$5)</f>
        <v/>
      </c>
      <c r="L118" s="28" t="str">
        <f aca="false">IF($G118="","",IF($G118="Erledigt","Erledigt",IF($I118="","",IF($I118&lt;Einstellungen!$C$5,"Überfällig",IF($I118&lt;=Einstellungen!$C$5+7,"Fällig bald","Im Plan")))))</f>
        <v/>
      </c>
      <c r="N118" s="26" t="str">
        <f aca="false">IF($G118="","",COUNTIF($G$4:$G118,$G118))</f>
        <v/>
      </c>
      <c r="O118" s="33" t="str">
        <f aca="false">IF($G118="","",$G118&amp;"#"&amp;$N118)</f>
        <v/>
      </c>
    </row>
    <row r="119" customFormat="false" ht="21.75" hidden="false" customHeight="true" outlineLevel="0" collapsed="false">
      <c r="A119" s="28"/>
      <c r="B119" s="29"/>
      <c r="C119" s="29"/>
      <c r="D119" s="29"/>
      <c r="E119" s="29"/>
      <c r="F119" s="29"/>
      <c r="G119" s="30"/>
      <c r="H119" s="30"/>
      <c r="I119" s="31"/>
      <c r="J119" s="29"/>
      <c r="K119" s="32" t="str">
        <f aca="false">IF(OR($G119="",$G119="Erledigt",$I119=""),"",$I119-Einstellungen!$C$5)</f>
        <v/>
      </c>
      <c r="L119" s="28" t="str">
        <f aca="false">IF($G119="","",IF($G119="Erledigt","Erledigt",IF($I119="","",IF($I119&lt;Einstellungen!$C$5,"Überfällig",IF($I119&lt;=Einstellungen!$C$5+7,"Fällig bald","Im Plan")))))</f>
        <v/>
      </c>
      <c r="N119" s="26" t="str">
        <f aca="false">IF($G119="","",COUNTIF($G$4:$G119,$G119))</f>
        <v/>
      </c>
      <c r="O119" s="33" t="str">
        <f aca="false">IF($G119="","",$G119&amp;"#"&amp;$N119)</f>
        <v/>
      </c>
    </row>
    <row r="120" customFormat="false" ht="21.75" hidden="false" customHeight="true" outlineLevel="0" collapsed="false">
      <c r="A120" s="28"/>
      <c r="B120" s="29"/>
      <c r="C120" s="29"/>
      <c r="D120" s="29"/>
      <c r="E120" s="29"/>
      <c r="F120" s="29"/>
      <c r="G120" s="30"/>
      <c r="H120" s="30"/>
      <c r="I120" s="31"/>
      <c r="J120" s="29"/>
      <c r="K120" s="32" t="str">
        <f aca="false">IF(OR($G120="",$G120="Erledigt",$I120=""),"",$I120-Einstellungen!$C$5)</f>
        <v/>
      </c>
      <c r="L120" s="28" t="str">
        <f aca="false">IF($G120="","",IF($G120="Erledigt","Erledigt",IF($I120="","",IF($I120&lt;Einstellungen!$C$5,"Überfällig",IF($I120&lt;=Einstellungen!$C$5+7,"Fällig bald","Im Plan")))))</f>
        <v/>
      </c>
      <c r="N120" s="26" t="str">
        <f aca="false">IF($G120="","",COUNTIF($G$4:$G120,$G120))</f>
        <v/>
      </c>
      <c r="O120" s="33" t="str">
        <f aca="false">IF($G120="","",$G120&amp;"#"&amp;$N120)</f>
        <v/>
      </c>
    </row>
    <row r="121" customFormat="false" ht="21.75" hidden="false" customHeight="true" outlineLevel="0" collapsed="false">
      <c r="A121" s="28"/>
      <c r="B121" s="29"/>
      <c r="C121" s="29"/>
      <c r="D121" s="29"/>
      <c r="E121" s="29"/>
      <c r="F121" s="29"/>
      <c r="G121" s="30"/>
      <c r="H121" s="30"/>
      <c r="I121" s="31"/>
      <c r="J121" s="29"/>
      <c r="K121" s="32" t="str">
        <f aca="false">IF(OR($G121="",$G121="Erledigt",$I121=""),"",$I121-Einstellungen!$C$5)</f>
        <v/>
      </c>
      <c r="L121" s="28" t="str">
        <f aca="false">IF($G121="","",IF($G121="Erledigt","Erledigt",IF($I121="","",IF($I121&lt;Einstellungen!$C$5,"Überfällig",IF($I121&lt;=Einstellungen!$C$5+7,"Fällig bald","Im Plan")))))</f>
        <v/>
      </c>
      <c r="N121" s="26" t="str">
        <f aca="false">IF($G121="","",COUNTIF($G$4:$G121,$G121))</f>
        <v/>
      </c>
      <c r="O121" s="33" t="str">
        <f aca="false">IF($G121="","",$G121&amp;"#"&amp;$N121)</f>
        <v/>
      </c>
    </row>
    <row r="122" customFormat="false" ht="21.75" hidden="false" customHeight="true" outlineLevel="0" collapsed="false">
      <c r="A122" s="28"/>
      <c r="B122" s="29"/>
      <c r="C122" s="29"/>
      <c r="D122" s="29"/>
      <c r="E122" s="29"/>
      <c r="F122" s="29"/>
      <c r="G122" s="30"/>
      <c r="H122" s="30"/>
      <c r="I122" s="31"/>
      <c r="J122" s="29"/>
      <c r="K122" s="32" t="str">
        <f aca="false">IF(OR($G122="",$G122="Erledigt",$I122=""),"",$I122-Einstellungen!$C$5)</f>
        <v/>
      </c>
      <c r="L122" s="28" t="str">
        <f aca="false">IF($G122="","",IF($G122="Erledigt","Erledigt",IF($I122="","",IF($I122&lt;Einstellungen!$C$5,"Überfällig",IF($I122&lt;=Einstellungen!$C$5+7,"Fällig bald","Im Plan")))))</f>
        <v/>
      </c>
      <c r="N122" s="26" t="str">
        <f aca="false">IF($G122="","",COUNTIF($G$4:$G122,$G122))</f>
        <v/>
      </c>
      <c r="O122" s="33" t="str">
        <f aca="false">IF($G122="","",$G122&amp;"#"&amp;$N122)</f>
        <v/>
      </c>
    </row>
    <row r="123" customFormat="false" ht="21.75" hidden="false" customHeight="true" outlineLevel="0" collapsed="false">
      <c r="A123" s="28"/>
      <c r="B123" s="29"/>
      <c r="C123" s="29"/>
      <c r="D123" s="29"/>
      <c r="E123" s="29"/>
      <c r="F123" s="29"/>
      <c r="G123" s="30"/>
      <c r="H123" s="30"/>
      <c r="I123" s="31"/>
      <c r="J123" s="29"/>
      <c r="K123" s="32" t="str">
        <f aca="false">IF(OR($G123="",$G123="Erledigt",$I123=""),"",$I123-Einstellungen!$C$5)</f>
        <v/>
      </c>
      <c r="L123" s="28" t="str">
        <f aca="false">IF($G123="","",IF($G123="Erledigt","Erledigt",IF($I123="","",IF($I123&lt;Einstellungen!$C$5,"Überfällig",IF($I123&lt;=Einstellungen!$C$5+7,"Fällig bald","Im Plan")))))</f>
        <v/>
      </c>
      <c r="N123" s="26" t="str">
        <f aca="false">IF($G123="","",COUNTIF($G$4:$G123,$G123))</f>
        <v/>
      </c>
      <c r="O123" s="33" t="str">
        <f aca="false">IF($G123="","",$G123&amp;"#"&amp;$N123)</f>
        <v/>
      </c>
    </row>
    <row r="124" customFormat="false" ht="21.75" hidden="false" customHeight="true" outlineLevel="0" collapsed="false">
      <c r="A124" s="28"/>
      <c r="B124" s="29"/>
      <c r="C124" s="29"/>
      <c r="D124" s="29"/>
      <c r="E124" s="29"/>
      <c r="F124" s="29"/>
      <c r="G124" s="30"/>
      <c r="H124" s="30"/>
      <c r="I124" s="31"/>
      <c r="J124" s="29"/>
      <c r="K124" s="32" t="str">
        <f aca="false">IF(OR($G124="",$G124="Erledigt",$I124=""),"",$I124-Einstellungen!$C$5)</f>
        <v/>
      </c>
      <c r="L124" s="28" t="str">
        <f aca="false">IF($G124="","",IF($G124="Erledigt","Erledigt",IF($I124="","",IF($I124&lt;Einstellungen!$C$5,"Überfällig",IF($I124&lt;=Einstellungen!$C$5+7,"Fällig bald","Im Plan")))))</f>
        <v/>
      </c>
      <c r="N124" s="26" t="str">
        <f aca="false">IF($G124="","",COUNTIF($G$4:$G124,$G124))</f>
        <v/>
      </c>
      <c r="O124" s="33" t="str">
        <f aca="false">IF($G124="","",$G124&amp;"#"&amp;$N124)</f>
        <v/>
      </c>
    </row>
    <row r="125" customFormat="false" ht="21.75" hidden="false" customHeight="true" outlineLevel="0" collapsed="false">
      <c r="A125" s="28"/>
      <c r="B125" s="29"/>
      <c r="C125" s="29"/>
      <c r="D125" s="29"/>
      <c r="E125" s="29"/>
      <c r="F125" s="29"/>
      <c r="G125" s="30"/>
      <c r="H125" s="30"/>
      <c r="I125" s="31"/>
      <c r="J125" s="29"/>
      <c r="K125" s="32" t="str">
        <f aca="false">IF(OR($G125="",$G125="Erledigt",$I125=""),"",$I125-Einstellungen!$C$5)</f>
        <v/>
      </c>
      <c r="L125" s="28" t="str">
        <f aca="false">IF($G125="","",IF($G125="Erledigt","Erledigt",IF($I125="","",IF($I125&lt;Einstellungen!$C$5,"Überfällig",IF($I125&lt;=Einstellungen!$C$5+7,"Fällig bald","Im Plan")))))</f>
        <v/>
      </c>
      <c r="N125" s="26" t="str">
        <f aca="false">IF($G125="","",COUNTIF($G$4:$G125,$G125))</f>
        <v/>
      </c>
      <c r="O125" s="33" t="str">
        <f aca="false">IF($G125="","",$G125&amp;"#"&amp;$N125)</f>
        <v/>
      </c>
    </row>
    <row r="126" customFormat="false" ht="21.75" hidden="false" customHeight="true" outlineLevel="0" collapsed="false">
      <c r="A126" s="28"/>
      <c r="B126" s="29"/>
      <c r="C126" s="29"/>
      <c r="D126" s="29"/>
      <c r="E126" s="29"/>
      <c r="F126" s="29"/>
      <c r="G126" s="30"/>
      <c r="H126" s="30"/>
      <c r="I126" s="31"/>
      <c r="J126" s="29"/>
      <c r="K126" s="32" t="str">
        <f aca="false">IF(OR($G126="",$G126="Erledigt",$I126=""),"",$I126-Einstellungen!$C$5)</f>
        <v/>
      </c>
      <c r="L126" s="28" t="str">
        <f aca="false">IF($G126="","",IF($G126="Erledigt","Erledigt",IF($I126="","",IF($I126&lt;Einstellungen!$C$5,"Überfällig",IF($I126&lt;=Einstellungen!$C$5+7,"Fällig bald","Im Plan")))))</f>
        <v/>
      </c>
      <c r="N126" s="26" t="str">
        <f aca="false">IF($G126="","",COUNTIF($G$4:$G126,$G126))</f>
        <v/>
      </c>
      <c r="O126" s="33" t="str">
        <f aca="false">IF($G126="","",$G126&amp;"#"&amp;$N126)</f>
        <v/>
      </c>
    </row>
    <row r="127" customFormat="false" ht="21.75" hidden="false" customHeight="true" outlineLevel="0" collapsed="false">
      <c r="A127" s="28"/>
      <c r="B127" s="29"/>
      <c r="C127" s="29"/>
      <c r="D127" s="29"/>
      <c r="E127" s="29"/>
      <c r="F127" s="29"/>
      <c r="G127" s="30"/>
      <c r="H127" s="30"/>
      <c r="I127" s="31"/>
      <c r="J127" s="29"/>
      <c r="K127" s="32" t="str">
        <f aca="false">IF(OR($G127="",$G127="Erledigt",$I127=""),"",$I127-Einstellungen!$C$5)</f>
        <v/>
      </c>
      <c r="L127" s="28" t="str">
        <f aca="false">IF($G127="","",IF($G127="Erledigt","Erledigt",IF($I127="","",IF($I127&lt;Einstellungen!$C$5,"Überfällig",IF($I127&lt;=Einstellungen!$C$5+7,"Fällig bald","Im Plan")))))</f>
        <v/>
      </c>
      <c r="N127" s="26" t="str">
        <f aca="false">IF($G127="","",COUNTIF($G$4:$G127,$G127))</f>
        <v/>
      </c>
      <c r="O127" s="33" t="str">
        <f aca="false">IF($G127="","",$G127&amp;"#"&amp;$N127)</f>
        <v/>
      </c>
    </row>
    <row r="128" customFormat="false" ht="21.75" hidden="false" customHeight="true" outlineLevel="0" collapsed="false">
      <c r="A128" s="28"/>
      <c r="B128" s="29"/>
      <c r="C128" s="29"/>
      <c r="D128" s="29"/>
      <c r="E128" s="29"/>
      <c r="F128" s="29"/>
      <c r="G128" s="30"/>
      <c r="H128" s="30"/>
      <c r="I128" s="31"/>
      <c r="J128" s="29"/>
      <c r="K128" s="32" t="str">
        <f aca="false">IF(OR($G128="",$G128="Erledigt",$I128=""),"",$I128-Einstellungen!$C$5)</f>
        <v/>
      </c>
      <c r="L128" s="28" t="str">
        <f aca="false">IF($G128="","",IF($G128="Erledigt","Erledigt",IF($I128="","",IF($I128&lt;Einstellungen!$C$5,"Überfällig",IF($I128&lt;=Einstellungen!$C$5+7,"Fällig bald","Im Plan")))))</f>
        <v/>
      </c>
      <c r="N128" s="26" t="str">
        <f aca="false">IF($G128="","",COUNTIF($G$4:$G128,$G128))</f>
        <v/>
      </c>
      <c r="O128" s="33" t="str">
        <f aca="false">IF($G128="","",$G128&amp;"#"&amp;$N128)</f>
        <v/>
      </c>
    </row>
    <row r="129" customFormat="false" ht="21.75" hidden="false" customHeight="true" outlineLevel="0" collapsed="false">
      <c r="A129" s="28"/>
      <c r="B129" s="29"/>
      <c r="C129" s="29"/>
      <c r="D129" s="29"/>
      <c r="E129" s="29"/>
      <c r="F129" s="29"/>
      <c r="G129" s="30"/>
      <c r="H129" s="30"/>
      <c r="I129" s="31"/>
      <c r="J129" s="29"/>
      <c r="K129" s="32" t="str">
        <f aca="false">IF(OR($G129="",$G129="Erledigt",$I129=""),"",$I129-Einstellungen!$C$5)</f>
        <v/>
      </c>
      <c r="L129" s="28" t="str">
        <f aca="false">IF($G129="","",IF($G129="Erledigt","Erledigt",IF($I129="","",IF($I129&lt;Einstellungen!$C$5,"Überfällig",IF($I129&lt;=Einstellungen!$C$5+7,"Fällig bald","Im Plan")))))</f>
        <v/>
      </c>
      <c r="N129" s="26" t="str">
        <f aca="false">IF($G129="","",COUNTIF($G$4:$G129,$G129))</f>
        <v/>
      </c>
      <c r="O129" s="33" t="str">
        <f aca="false">IF($G129="","",$G129&amp;"#"&amp;$N129)</f>
        <v/>
      </c>
    </row>
    <row r="130" customFormat="false" ht="21.75" hidden="false" customHeight="true" outlineLevel="0" collapsed="false">
      <c r="A130" s="28"/>
      <c r="B130" s="29"/>
      <c r="C130" s="29"/>
      <c r="D130" s="29"/>
      <c r="E130" s="29"/>
      <c r="F130" s="29"/>
      <c r="G130" s="30"/>
      <c r="H130" s="30"/>
      <c r="I130" s="31"/>
      <c r="J130" s="29"/>
      <c r="K130" s="32" t="str">
        <f aca="false">IF(OR($G130="",$G130="Erledigt",$I130=""),"",$I130-Einstellungen!$C$5)</f>
        <v/>
      </c>
      <c r="L130" s="28" t="str">
        <f aca="false">IF($G130="","",IF($G130="Erledigt","Erledigt",IF($I130="","",IF($I130&lt;Einstellungen!$C$5,"Überfällig",IF($I130&lt;=Einstellungen!$C$5+7,"Fällig bald","Im Plan")))))</f>
        <v/>
      </c>
      <c r="N130" s="26" t="str">
        <f aca="false">IF($G130="","",COUNTIF($G$4:$G130,$G130))</f>
        <v/>
      </c>
      <c r="O130" s="33" t="str">
        <f aca="false">IF($G130="","",$G130&amp;"#"&amp;$N130)</f>
        <v/>
      </c>
    </row>
    <row r="131" customFormat="false" ht="21.75" hidden="false" customHeight="true" outlineLevel="0" collapsed="false">
      <c r="A131" s="28"/>
      <c r="B131" s="29"/>
      <c r="C131" s="29"/>
      <c r="D131" s="29"/>
      <c r="E131" s="29"/>
      <c r="F131" s="29"/>
      <c r="G131" s="30"/>
      <c r="H131" s="30"/>
      <c r="I131" s="31"/>
      <c r="J131" s="29"/>
      <c r="K131" s="32" t="str">
        <f aca="false">IF(OR($G131="",$G131="Erledigt",$I131=""),"",$I131-Einstellungen!$C$5)</f>
        <v/>
      </c>
      <c r="L131" s="28" t="str">
        <f aca="false">IF($G131="","",IF($G131="Erledigt","Erledigt",IF($I131="","",IF($I131&lt;Einstellungen!$C$5,"Überfällig",IF($I131&lt;=Einstellungen!$C$5+7,"Fällig bald","Im Plan")))))</f>
        <v/>
      </c>
      <c r="N131" s="26" t="str">
        <f aca="false">IF($G131="","",COUNTIF($G$4:$G131,$G131))</f>
        <v/>
      </c>
      <c r="O131" s="33" t="str">
        <f aca="false">IF($G131="","",$G131&amp;"#"&amp;$N131)</f>
        <v/>
      </c>
    </row>
    <row r="132" customFormat="false" ht="21.75" hidden="false" customHeight="true" outlineLevel="0" collapsed="false">
      <c r="A132" s="28"/>
      <c r="B132" s="29"/>
      <c r="C132" s="29"/>
      <c r="D132" s="29"/>
      <c r="E132" s="29"/>
      <c r="F132" s="29"/>
      <c r="G132" s="30"/>
      <c r="H132" s="30"/>
      <c r="I132" s="31"/>
      <c r="J132" s="29"/>
      <c r="K132" s="32" t="str">
        <f aca="false">IF(OR($G132="",$G132="Erledigt",$I132=""),"",$I132-Einstellungen!$C$5)</f>
        <v/>
      </c>
      <c r="L132" s="28" t="str">
        <f aca="false">IF($G132="","",IF($G132="Erledigt","Erledigt",IF($I132="","",IF($I132&lt;Einstellungen!$C$5,"Überfällig",IF($I132&lt;=Einstellungen!$C$5+7,"Fällig bald","Im Plan")))))</f>
        <v/>
      </c>
      <c r="N132" s="26" t="str">
        <f aca="false">IF($G132="","",COUNTIF($G$4:$G132,$G132))</f>
        <v/>
      </c>
      <c r="O132" s="33" t="str">
        <f aca="false">IF($G132="","",$G132&amp;"#"&amp;$N132)</f>
        <v/>
      </c>
    </row>
    <row r="133" customFormat="false" ht="21.75" hidden="false" customHeight="true" outlineLevel="0" collapsed="false">
      <c r="A133" s="28"/>
      <c r="B133" s="29"/>
      <c r="C133" s="29"/>
      <c r="D133" s="29"/>
      <c r="E133" s="29"/>
      <c r="F133" s="29"/>
      <c r="G133" s="30"/>
      <c r="H133" s="30"/>
      <c r="I133" s="31"/>
      <c r="J133" s="29"/>
      <c r="K133" s="32" t="str">
        <f aca="false">IF(OR($G133="",$G133="Erledigt",$I133=""),"",$I133-Einstellungen!$C$5)</f>
        <v/>
      </c>
      <c r="L133" s="28" t="str">
        <f aca="false">IF($G133="","",IF($G133="Erledigt","Erledigt",IF($I133="","",IF($I133&lt;Einstellungen!$C$5,"Überfällig",IF($I133&lt;=Einstellungen!$C$5+7,"Fällig bald","Im Plan")))))</f>
        <v/>
      </c>
      <c r="N133" s="26" t="str">
        <f aca="false">IF($G133="","",COUNTIF($G$4:$G133,$G133))</f>
        <v/>
      </c>
      <c r="O133" s="33" t="str">
        <f aca="false">IF($G133="","",$G133&amp;"#"&amp;$N133)</f>
        <v/>
      </c>
    </row>
    <row r="134" customFormat="false" ht="21.75" hidden="false" customHeight="true" outlineLevel="0" collapsed="false">
      <c r="A134" s="28"/>
      <c r="B134" s="29"/>
      <c r="C134" s="29"/>
      <c r="D134" s="29"/>
      <c r="E134" s="29"/>
      <c r="F134" s="29"/>
      <c r="G134" s="30"/>
      <c r="H134" s="30"/>
      <c r="I134" s="31"/>
      <c r="J134" s="29"/>
      <c r="K134" s="32" t="str">
        <f aca="false">IF(OR($G134="",$G134="Erledigt",$I134=""),"",$I134-Einstellungen!$C$5)</f>
        <v/>
      </c>
      <c r="L134" s="28" t="str">
        <f aca="false">IF($G134="","",IF($G134="Erledigt","Erledigt",IF($I134="","",IF($I134&lt;Einstellungen!$C$5,"Überfällig",IF($I134&lt;=Einstellungen!$C$5+7,"Fällig bald","Im Plan")))))</f>
        <v/>
      </c>
      <c r="N134" s="26" t="str">
        <f aca="false">IF($G134="","",COUNTIF($G$4:$G134,$G134))</f>
        <v/>
      </c>
      <c r="O134" s="33" t="str">
        <f aca="false">IF($G134="","",$G134&amp;"#"&amp;$N134)</f>
        <v/>
      </c>
    </row>
    <row r="135" customFormat="false" ht="21.75" hidden="false" customHeight="true" outlineLevel="0" collapsed="false">
      <c r="A135" s="28"/>
      <c r="B135" s="29"/>
      <c r="C135" s="29"/>
      <c r="D135" s="29"/>
      <c r="E135" s="29"/>
      <c r="F135" s="29"/>
      <c r="G135" s="30"/>
      <c r="H135" s="30"/>
      <c r="I135" s="31"/>
      <c r="J135" s="29"/>
      <c r="K135" s="32" t="str">
        <f aca="false">IF(OR($G135="",$G135="Erledigt",$I135=""),"",$I135-Einstellungen!$C$5)</f>
        <v/>
      </c>
      <c r="L135" s="28" t="str">
        <f aca="false">IF($G135="","",IF($G135="Erledigt","Erledigt",IF($I135="","",IF($I135&lt;Einstellungen!$C$5,"Überfällig",IF($I135&lt;=Einstellungen!$C$5+7,"Fällig bald","Im Plan")))))</f>
        <v/>
      </c>
      <c r="N135" s="26" t="str">
        <f aca="false">IF($G135="","",COUNTIF($G$4:$G135,$G135))</f>
        <v/>
      </c>
      <c r="O135" s="33" t="str">
        <f aca="false">IF($G135="","",$G135&amp;"#"&amp;$N135)</f>
        <v/>
      </c>
    </row>
    <row r="136" customFormat="false" ht="21.75" hidden="false" customHeight="true" outlineLevel="0" collapsed="false">
      <c r="A136" s="28"/>
      <c r="B136" s="29"/>
      <c r="C136" s="29"/>
      <c r="D136" s="29"/>
      <c r="E136" s="29"/>
      <c r="F136" s="29"/>
      <c r="G136" s="30"/>
      <c r="H136" s="30"/>
      <c r="I136" s="31"/>
      <c r="J136" s="29"/>
      <c r="K136" s="32" t="str">
        <f aca="false">IF(OR($G136="",$G136="Erledigt",$I136=""),"",$I136-Einstellungen!$C$5)</f>
        <v/>
      </c>
      <c r="L136" s="28" t="str">
        <f aca="false">IF($G136="","",IF($G136="Erledigt","Erledigt",IF($I136="","",IF($I136&lt;Einstellungen!$C$5,"Überfällig",IF($I136&lt;=Einstellungen!$C$5+7,"Fällig bald","Im Plan")))))</f>
        <v/>
      </c>
      <c r="N136" s="26" t="str">
        <f aca="false">IF($G136="","",COUNTIF($G$4:$G136,$G136))</f>
        <v/>
      </c>
      <c r="O136" s="33" t="str">
        <f aca="false">IF($G136="","",$G136&amp;"#"&amp;$N136)</f>
        <v/>
      </c>
    </row>
    <row r="137" customFormat="false" ht="21.75" hidden="false" customHeight="true" outlineLevel="0" collapsed="false">
      <c r="A137" s="28"/>
      <c r="B137" s="29"/>
      <c r="C137" s="29"/>
      <c r="D137" s="29"/>
      <c r="E137" s="29"/>
      <c r="F137" s="29"/>
      <c r="G137" s="30"/>
      <c r="H137" s="30"/>
      <c r="I137" s="31"/>
      <c r="J137" s="29"/>
      <c r="K137" s="32" t="str">
        <f aca="false">IF(OR($G137="",$G137="Erledigt",$I137=""),"",$I137-Einstellungen!$C$5)</f>
        <v/>
      </c>
      <c r="L137" s="28" t="str">
        <f aca="false">IF($G137="","",IF($G137="Erledigt","Erledigt",IF($I137="","",IF($I137&lt;Einstellungen!$C$5,"Überfällig",IF($I137&lt;=Einstellungen!$C$5+7,"Fällig bald","Im Plan")))))</f>
        <v/>
      </c>
      <c r="N137" s="26" t="str">
        <f aca="false">IF($G137="","",COUNTIF($G$4:$G137,$G137))</f>
        <v/>
      </c>
      <c r="O137" s="33" t="str">
        <f aca="false">IF($G137="","",$G137&amp;"#"&amp;$N137)</f>
        <v/>
      </c>
    </row>
    <row r="138" customFormat="false" ht="21.75" hidden="false" customHeight="true" outlineLevel="0" collapsed="false">
      <c r="A138" s="28"/>
      <c r="B138" s="29"/>
      <c r="C138" s="29"/>
      <c r="D138" s="29"/>
      <c r="E138" s="29"/>
      <c r="F138" s="29"/>
      <c r="G138" s="30"/>
      <c r="H138" s="30"/>
      <c r="I138" s="31"/>
      <c r="J138" s="29"/>
      <c r="K138" s="32" t="str">
        <f aca="false">IF(OR($G138="",$G138="Erledigt",$I138=""),"",$I138-Einstellungen!$C$5)</f>
        <v/>
      </c>
      <c r="L138" s="28" t="str">
        <f aca="false">IF($G138="","",IF($G138="Erledigt","Erledigt",IF($I138="","",IF($I138&lt;Einstellungen!$C$5,"Überfällig",IF($I138&lt;=Einstellungen!$C$5+7,"Fällig bald","Im Plan")))))</f>
        <v/>
      </c>
      <c r="N138" s="26" t="str">
        <f aca="false">IF($G138="","",COUNTIF($G$4:$G138,$G138))</f>
        <v/>
      </c>
      <c r="O138" s="33" t="str">
        <f aca="false">IF($G138="","",$G138&amp;"#"&amp;$N138)</f>
        <v/>
      </c>
    </row>
    <row r="139" customFormat="false" ht="21.75" hidden="false" customHeight="true" outlineLevel="0" collapsed="false">
      <c r="A139" s="28"/>
      <c r="B139" s="29"/>
      <c r="C139" s="29"/>
      <c r="D139" s="29"/>
      <c r="E139" s="29"/>
      <c r="F139" s="29"/>
      <c r="G139" s="30"/>
      <c r="H139" s="30"/>
      <c r="I139" s="31"/>
      <c r="J139" s="29"/>
      <c r="K139" s="32" t="str">
        <f aca="false">IF(OR($G139="",$G139="Erledigt",$I139=""),"",$I139-Einstellungen!$C$5)</f>
        <v/>
      </c>
      <c r="L139" s="28" t="str">
        <f aca="false">IF($G139="","",IF($G139="Erledigt","Erledigt",IF($I139="","",IF($I139&lt;Einstellungen!$C$5,"Überfällig",IF($I139&lt;=Einstellungen!$C$5+7,"Fällig bald","Im Plan")))))</f>
        <v/>
      </c>
      <c r="N139" s="26" t="str">
        <f aca="false">IF($G139="","",COUNTIF($G$4:$G139,$G139))</f>
        <v/>
      </c>
      <c r="O139" s="33" t="str">
        <f aca="false">IF($G139="","",$G139&amp;"#"&amp;$N139)</f>
        <v/>
      </c>
    </row>
    <row r="140" customFormat="false" ht="21.75" hidden="false" customHeight="true" outlineLevel="0" collapsed="false">
      <c r="A140" s="28"/>
      <c r="B140" s="29"/>
      <c r="C140" s="29"/>
      <c r="D140" s="29"/>
      <c r="E140" s="29"/>
      <c r="F140" s="29"/>
      <c r="G140" s="30"/>
      <c r="H140" s="30"/>
      <c r="I140" s="31"/>
      <c r="J140" s="29"/>
      <c r="K140" s="32" t="str">
        <f aca="false">IF(OR($G140="",$G140="Erledigt",$I140=""),"",$I140-Einstellungen!$C$5)</f>
        <v/>
      </c>
      <c r="L140" s="28" t="str">
        <f aca="false">IF($G140="","",IF($G140="Erledigt","Erledigt",IF($I140="","",IF($I140&lt;Einstellungen!$C$5,"Überfällig",IF($I140&lt;=Einstellungen!$C$5+7,"Fällig bald","Im Plan")))))</f>
        <v/>
      </c>
      <c r="N140" s="26" t="str">
        <f aca="false">IF($G140="","",COUNTIF($G$4:$G140,$G140))</f>
        <v/>
      </c>
      <c r="O140" s="33" t="str">
        <f aca="false">IF($G140="","",$G140&amp;"#"&amp;$N140)</f>
        <v/>
      </c>
    </row>
    <row r="141" customFormat="false" ht="21.75" hidden="false" customHeight="true" outlineLevel="0" collapsed="false">
      <c r="A141" s="28"/>
      <c r="B141" s="29"/>
      <c r="C141" s="29"/>
      <c r="D141" s="29"/>
      <c r="E141" s="29"/>
      <c r="F141" s="29"/>
      <c r="G141" s="30"/>
      <c r="H141" s="30"/>
      <c r="I141" s="31"/>
      <c r="J141" s="29"/>
      <c r="K141" s="32" t="str">
        <f aca="false">IF(OR($G141="",$G141="Erledigt",$I141=""),"",$I141-Einstellungen!$C$5)</f>
        <v/>
      </c>
      <c r="L141" s="28" t="str">
        <f aca="false">IF($G141="","",IF($G141="Erledigt","Erledigt",IF($I141="","",IF($I141&lt;Einstellungen!$C$5,"Überfällig",IF($I141&lt;=Einstellungen!$C$5+7,"Fällig bald","Im Plan")))))</f>
        <v/>
      </c>
      <c r="N141" s="26" t="str">
        <f aca="false">IF($G141="","",COUNTIF($G$4:$G141,$G141))</f>
        <v/>
      </c>
      <c r="O141" s="33" t="str">
        <f aca="false">IF($G141="","",$G141&amp;"#"&amp;$N141)</f>
        <v/>
      </c>
    </row>
    <row r="142" customFormat="false" ht="21.75" hidden="false" customHeight="true" outlineLevel="0" collapsed="false">
      <c r="A142" s="28"/>
      <c r="B142" s="29"/>
      <c r="C142" s="29"/>
      <c r="D142" s="29"/>
      <c r="E142" s="29"/>
      <c r="F142" s="29"/>
      <c r="G142" s="30"/>
      <c r="H142" s="30"/>
      <c r="I142" s="31"/>
      <c r="J142" s="29"/>
      <c r="K142" s="32" t="str">
        <f aca="false">IF(OR($G142="",$G142="Erledigt",$I142=""),"",$I142-Einstellungen!$C$5)</f>
        <v/>
      </c>
      <c r="L142" s="28" t="str">
        <f aca="false">IF($G142="","",IF($G142="Erledigt","Erledigt",IF($I142="","",IF($I142&lt;Einstellungen!$C$5,"Überfällig",IF($I142&lt;=Einstellungen!$C$5+7,"Fällig bald","Im Plan")))))</f>
        <v/>
      </c>
      <c r="N142" s="26" t="str">
        <f aca="false">IF($G142="","",COUNTIF($G$4:$G142,$G142))</f>
        <v/>
      </c>
      <c r="O142" s="33" t="str">
        <f aca="false">IF($G142="","",$G142&amp;"#"&amp;$N142)</f>
        <v/>
      </c>
    </row>
    <row r="143" customFormat="false" ht="21.75" hidden="false" customHeight="true" outlineLevel="0" collapsed="false">
      <c r="A143" s="28"/>
      <c r="B143" s="29"/>
      <c r="C143" s="29"/>
      <c r="D143" s="29"/>
      <c r="E143" s="29"/>
      <c r="F143" s="29"/>
      <c r="G143" s="30"/>
      <c r="H143" s="30"/>
      <c r="I143" s="31"/>
      <c r="J143" s="29"/>
      <c r="K143" s="32" t="str">
        <f aca="false">IF(OR($G143="",$G143="Erledigt",$I143=""),"",$I143-Einstellungen!$C$5)</f>
        <v/>
      </c>
      <c r="L143" s="28" t="str">
        <f aca="false">IF($G143="","",IF($G143="Erledigt","Erledigt",IF($I143="","",IF($I143&lt;Einstellungen!$C$5,"Überfällig",IF($I143&lt;=Einstellungen!$C$5+7,"Fällig bald","Im Plan")))))</f>
        <v/>
      </c>
      <c r="N143" s="26" t="str">
        <f aca="false">IF($G143="","",COUNTIF($G$4:$G143,$G143))</f>
        <v/>
      </c>
      <c r="O143" s="33" t="str">
        <f aca="false">IF($G143="","",$G143&amp;"#"&amp;$N143)</f>
        <v/>
      </c>
    </row>
    <row r="144" customFormat="false" ht="21.75" hidden="false" customHeight="true" outlineLevel="0" collapsed="false">
      <c r="A144" s="28"/>
      <c r="B144" s="29"/>
      <c r="C144" s="29"/>
      <c r="D144" s="29"/>
      <c r="E144" s="29"/>
      <c r="F144" s="29"/>
      <c r="G144" s="30"/>
      <c r="H144" s="30"/>
      <c r="I144" s="31"/>
      <c r="J144" s="29"/>
      <c r="K144" s="32" t="str">
        <f aca="false">IF(OR($G144="",$G144="Erledigt",$I144=""),"",$I144-Einstellungen!$C$5)</f>
        <v/>
      </c>
      <c r="L144" s="28" t="str">
        <f aca="false">IF($G144="","",IF($G144="Erledigt","Erledigt",IF($I144="","",IF($I144&lt;Einstellungen!$C$5,"Überfällig",IF($I144&lt;=Einstellungen!$C$5+7,"Fällig bald","Im Plan")))))</f>
        <v/>
      </c>
      <c r="N144" s="26" t="str">
        <f aca="false">IF($G144="","",COUNTIF($G$4:$G144,$G144))</f>
        <v/>
      </c>
      <c r="O144" s="33" t="str">
        <f aca="false">IF($G144="","",$G144&amp;"#"&amp;$N144)</f>
        <v/>
      </c>
    </row>
    <row r="145" customFormat="false" ht="21.75" hidden="false" customHeight="true" outlineLevel="0" collapsed="false">
      <c r="A145" s="28"/>
      <c r="B145" s="29"/>
      <c r="C145" s="29"/>
      <c r="D145" s="29"/>
      <c r="E145" s="29"/>
      <c r="F145" s="29"/>
      <c r="G145" s="30"/>
      <c r="H145" s="30"/>
      <c r="I145" s="31"/>
      <c r="J145" s="29"/>
      <c r="K145" s="32" t="str">
        <f aca="false">IF(OR($G145="",$G145="Erledigt",$I145=""),"",$I145-Einstellungen!$C$5)</f>
        <v/>
      </c>
      <c r="L145" s="28" t="str">
        <f aca="false">IF($G145="","",IF($G145="Erledigt","Erledigt",IF($I145="","",IF($I145&lt;Einstellungen!$C$5,"Überfällig",IF($I145&lt;=Einstellungen!$C$5+7,"Fällig bald","Im Plan")))))</f>
        <v/>
      </c>
      <c r="N145" s="26" t="str">
        <f aca="false">IF($G145="","",COUNTIF($G$4:$G145,$G145))</f>
        <v/>
      </c>
      <c r="O145" s="33" t="str">
        <f aca="false">IF($G145="","",$G145&amp;"#"&amp;$N145)</f>
        <v/>
      </c>
    </row>
    <row r="146" customFormat="false" ht="21.75" hidden="false" customHeight="true" outlineLevel="0" collapsed="false">
      <c r="A146" s="28"/>
      <c r="B146" s="29"/>
      <c r="C146" s="29"/>
      <c r="D146" s="29"/>
      <c r="E146" s="29"/>
      <c r="F146" s="29"/>
      <c r="G146" s="30"/>
      <c r="H146" s="30"/>
      <c r="I146" s="31"/>
      <c r="J146" s="29"/>
      <c r="K146" s="32" t="str">
        <f aca="false">IF(OR($G146="",$G146="Erledigt",$I146=""),"",$I146-Einstellungen!$C$5)</f>
        <v/>
      </c>
      <c r="L146" s="28" t="str">
        <f aca="false">IF($G146="","",IF($G146="Erledigt","Erledigt",IF($I146="","",IF($I146&lt;Einstellungen!$C$5,"Überfällig",IF($I146&lt;=Einstellungen!$C$5+7,"Fällig bald","Im Plan")))))</f>
        <v/>
      </c>
      <c r="N146" s="26" t="str">
        <f aca="false">IF($G146="","",COUNTIF($G$4:$G146,$G146))</f>
        <v/>
      </c>
      <c r="O146" s="33" t="str">
        <f aca="false">IF($G146="","",$G146&amp;"#"&amp;$N146)</f>
        <v/>
      </c>
    </row>
    <row r="147" customFormat="false" ht="21.75" hidden="false" customHeight="true" outlineLevel="0" collapsed="false">
      <c r="A147" s="28"/>
      <c r="B147" s="29"/>
      <c r="C147" s="29"/>
      <c r="D147" s="29"/>
      <c r="E147" s="29"/>
      <c r="F147" s="29"/>
      <c r="G147" s="30"/>
      <c r="H147" s="30"/>
      <c r="I147" s="31"/>
      <c r="J147" s="29"/>
      <c r="K147" s="32" t="str">
        <f aca="false">IF(OR($G147="",$G147="Erledigt",$I147=""),"",$I147-Einstellungen!$C$5)</f>
        <v/>
      </c>
      <c r="L147" s="28" t="str">
        <f aca="false">IF($G147="","",IF($G147="Erledigt","Erledigt",IF($I147="","",IF($I147&lt;Einstellungen!$C$5,"Überfällig",IF($I147&lt;=Einstellungen!$C$5+7,"Fällig bald","Im Plan")))))</f>
        <v/>
      </c>
      <c r="N147" s="26" t="str">
        <f aca="false">IF($G147="","",COUNTIF($G$4:$G147,$G147))</f>
        <v/>
      </c>
      <c r="O147" s="33" t="str">
        <f aca="false">IF($G147="","",$G147&amp;"#"&amp;$N147)</f>
        <v/>
      </c>
    </row>
    <row r="148" customFormat="false" ht="21.75" hidden="false" customHeight="true" outlineLevel="0" collapsed="false">
      <c r="A148" s="28"/>
      <c r="B148" s="29"/>
      <c r="C148" s="29"/>
      <c r="D148" s="29"/>
      <c r="E148" s="29"/>
      <c r="F148" s="29"/>
      <c r="G148" s="30"/>
      <c r="H148" s="30"/>
      <c r="I148" s="31"/>
      <c r="J148" s="29"/>
      <c r="K148" s="32" t="str">
        <f aca="false">IF(OR($G148="",$G148="Erledigt",$I148=""),"",$I148-Einstellungen!$C$5)</f>
        <v/>
      </c>
      <c r="L148" s="28" t="str">
        <f aca="false">IF($G148="","",IF($G148="Erledigt","Erledigt",IF($I148="","",IF($I148&lt;Einstellungen!$C$5,"Überfällig",IF($I148&lt;=Einstellungen!$C$5+7,"Fällig bald","Im Plan")))))</f>
        <v/>
      </c>
      <c r="N148" s="26" t="str">
        <f aca="false">IF($G148="","",COUNTIF($G$4:$G148,$G148))</f>
        <v/>
      </c>
      <c r="O148" s="33" t="str">
        <f aca="false">IF($G148="","",$G148&amp;"#"&amp;$N148)</f>
        <v/>
      </c>
    </row>
    <row r="149" customFormat="false" ht="21.75" hidden="false" customHeight="true" outlineLevel="0" collapsed="false">
      <c r="A149" s="28"/>
      <c r="B149" s="29"/>
      <c r="C149" s="29"/>
      <c r="D149" s="29"/>
      <c r="E149" s="29"/>
      <c r="F149" s="29"/>
      <c r="G149" s="30"/>
      <c r="H149" s="30"/>
      <c r="I149" s="31"/>
      <c r="J149" s="29"/>
      <c r="K149" s="32" t="str">
        <f aca="false">IF(OR($G149="",$G149="Erledigt",$I149=""),"",$I149-Einstellungen!$C$5)</f>
        <v/>
      </c>
      <c r="L149" s="28" t="str">
        <f aca="false">IF($G149="","",IF($G149="Erledigt","Erledigt",IF($I149="","",IF($I149&lt;Einstellungen!$C$5,"Überfällig",IF($I149&lt;=Einstellungen!$C$5+7,"Fällig bald","Im Plan")))))</f>
        <v/>
      </c>
      <c r="N149" s="26" t="str">
        <f aca="false">IF($G149="","",COUNTIF($G$4:$G149,$G149))</f>
        <v/>
      </c>
      <c r="O149" s="33" t="str">
        <f aca="false">IF($G149="","",$G149&amp;"#"&amp;$N149)</f>
        <v/>
      </c>
    </row>
    <row r="150" customFormat="false" ht="21.75" hidden="false" customHeight="true" outlineLevel="0" collapsed="false">
      <c r="A150" s="28"/>
      <c r="B150" s="29"/>
      <c r="C150" s="29"/>
      <c r="D150" s="29"/>
      <c r="E150" s="29"/>
      <c r="F150" s="29"/>
      <c r="G150" s="30"/>
      <c r="H150" s="30"/>
      <c r="I150" s="31"/>
      <c r="J150" s="29"/>
      <c r="K150" s="32" t="str">
        <f aca="false">IF(OR($G150="",$G150="Erledigt",$I150=""),"",$I150-Einstellungen!$C$5)</f>
        <v/>
      </c>
      <c r="L150" s="28" t="str">
        <f aca="false">IF($G150="","",IF($G150="Erledigt","Erledigt",IF($I150="","",IF($I150&lt;Einstellungen!$C$5,"Überfällig",IF($I150&lt;=Einstellungen!$C$5+7,"Fällig bald","Im Plan")))))</f>
        <v/>
      </c>
      <c r="N150" s="26" t="str">
        <f aca="false">IF($G150="","",COUNTIF($G$4:$G150,$G150))</f>
        <v/>
      </c>
      <c r="O150" s="33" t="str">
        <f aca="false">IF($G150="","",$G150&amp;"#"&amp;$N150)</f>
        <v/>
      </c>
    </row>
    <row r="151" customFormat="false" ht="21.75" hidden="false" customHeight="true" outlineLevel="0" collapsed="false">
      <c r="A151" s="28"/>
      <c r="B151" s="29"/>
      <c r="C151" s="29"/>
      <c r="D151" s="29"/>
      <c r="E151" s="29"/>
      <c r="F151" s="29"/>
      <c r="G151" s="30"/>
      <c r="H151" s="30"/>
      <c r="I151" s="31"/>
      <c r="J151" s="29"/>
      <c r="K151" s="32" t="str">
        <f aca="false">IF(OR($G151="",$G151="Erledigt",$I151=""),"",$I151-Einstellungen!$C$5)</f>
        <v/>
      </c>
      <c r="L151" s="28" t="str">
        <f aca="false">IF($G151="","",IF($G151="Erledigt","Erledigt",IF($I151="","",IF($I151&lt;Einstellungen!$C$5,"Überfällig",IF($I151&lt;=Einstellungen!$C$5+7,"Fällig bald","Im Plan")))))</f>
        <v/>
      </c>
      <c r="N151" s="26" t="str">
        <f aca="false">IF($G151="","",COUNTIF($G$4:$G151,$G151))</f>
        <v/>
      </c>
      <c r="O151" s="33" t="str">
        <f aca="false">IF($G151="","",$G151&amp;"#"&amp;$N151)</f>
        <v/>
      </c>
    </row>
    <row r="152" customFormat="false" ht="21.75" hidden="false" customHeight="true" outlineLevel="0" collapsed="false">
      <c r="A152" s="28"/>
      <c r="B152" s="29"/>
      <c r="C152" s="29"/>
      <c r="D152" s="29"/>
      <c r="E152" s="29"/>
      <c r="F152" s="29"/>
      <c r="G152" s="30"/>
      <c r="H152" s="30"/>
      <c r="I152" s="31"/>
      <c r="J152" s="29"/>
      <c r="K152" s="32" t="str">
        <f aca="false">IF(OR($G152="",$G152="Erledigt",$I152=""),"",$I152-Einstellungen!$C$5)</f>
        <v/>
      </c>
      <c r="L152" s="28" t="str">
        <f aca="false">IF($G152="","",IF($G152="Erledigt","Erledigt",IF($I152="","",IF($I152&lt;Einstellungen!$C$5,"Überfällig",IF($I152&lt;=Einstellungen!$C$5+7,"Fällig bald","Im Plan")))))</f>
        <v/>
      </c>
      <c r="N152" s="26" t="str">
        <f aca="false">IF($G152="","",COUNTIF($G$4:$G152,$G152))</f>
        <v/>
      </c>
      <c r="O152" s="33" t="str">
        <f aca="false">IF($G152="","",$G152&amp;"#"&amp;$N152)</f>
        <v/>
      </c>
    </row>
    <row r="153" customFormat="false" ht="21.75" hidden="false" customHeight="true" outlineLevel="0" collapsed="false">
      <c r="A153" s="28"/>
      <c r="B153" s="29"/>
      <c r="C153" s="29"/>
      <c r="D153" s="29"/>
      <c r="E153" s="29"/>
      <c r="F153" s="29"/>
      <c r="G153" s="30"/>
      <c r="H153" s="30"/>
      <c r="I153" s="31"/>
      <c r="J153" s="29"/>
      <c r="K153" s="32" t="str">
        <f aca="false">IF(OR($G153="",$G153="Erledigt",$I153=""),"",$I153-Einstellungen!$C$5)</f>
        <v/>
      </c>
      <c r="L153" s="28" t="str">
        <f aca="false">IF($G153="","",IF($G153="Erledigt","Erledigt",IF($I153="","",IF($I153&lt;Einstellungen!$C$5,"Überfällig",IF($I153&lt;=Einstellungen!$C$5+7,"Fällig bald","Im Plan")))))</f>
        <v/>
      </c>
      <c r="N153" s="26" t="str">
        <f aca="false">IF($G153="","",COUNTIF($G$4:$G153,$G153))</f>
        <v/>
      </c>
      <c r="O153" s="33" t="str">
        <f aca="false">IF($G153="","",$G153&amp;"#"&amp;$N153)</f>
        <v/>
      </c>
    </row>
    <row r="154" customFormat="false" ht="21.75" hidden="false" customHeight="true" outlineLevel="0" collapsed="false">
      <c r="A154" s="28"/>
      <c r="B154" s="29"/>
      <c r="C154" s="29"/>
      <c r="D154" s="29"/>
      <c r="E154" s="29"/>
      <c r="F154" s="29"/>
      <c r="G154" s="30"/>
      <c r="H154" s="30"/>
      <c r="I154" s="31"/>
      <c r="J154" s="29"/>
      <c r="K154" s="32" t="str">
        <f aca="false">IF(OR($G154="",$G154="Erledigt",$I154=""),"",$I154-Einstellungen!$C$5)</f>
        <v/>
      </c>
      <c r="L154" s="28" t="str">
        <f aca="false">IF($G154="","",IF($G154="Erledigt","Erledigt",IF($I154="","",IF($I154&lt;Einstellungen!$C$5,"Überfällig",IF($I154&lt;=Einstellungen!$C$5+7,"Fällig bald","Im Plan")))))</f>
        <v/>
      </c>
      <c r="N154" s="26" t="str">
        <f aca="false">IF($G154="","",COUNTIF($G$4:$G154,$G154))</f>
        <v/>
      </c>
      <c r="O154" s="33" t="str">
        <f aca="false">IF($G154="","",$G154&amp;"#"&amp;$N154)</f>
        <v/>
      </c>
    </row>
    <row r="155" customFormat="false" ht="21.75" hidden="false" customHeight="true" outlineLevel="0" collapsed="false">
      <c r="A155" s="28"/>
      <c r="B155" s="29"/>
      <c r="C155" s="29"/>
      <c r="D155" s="29"/>
      <c r="E155" s="29"/>
      <c r="F155" s="29"/>
      <c r="G155" s="30"/>
      <c r="H155" s="30"/>
      <c r="I155" s="31"/>
      <c r="J155" s="29"/>
      <c r="K155" s="32" t="str">
        <f aca="false">IF(OR($G155="",$G155="Erledigt",$I155=""),"",$I155-Einstellungen!$C$5)</f>
        <v/>
      </c>
      <c r="L155" s="28" t="str">
        <f aca="false">IF($G155="","",IF($G155="Erledigt","Erledigt",IF($I155="","",IF($I155&lt;Einstellungen!$C$5,"Überfällig",IF($I155&lt;=Einstellungen!$C$5+7,"Fällig bald","Im Plan")))))</f>
        <v/>
      </c>
      <c r="N155" s="26" t="str">
        <f aca="false">IF($G155="","",COUNTIF($G$4:$G155,$G155))</f>
        <v/>
      </c>
      <c r="O155" s="33" t="str">
        <f aca="false">IF($G155="","",$G155&amp;"#"&amp;$N155)</f>
        <v/>
      </c>
    </row>
    <row r="156" customFormat="false" ht="21.75" hidden="false" customHeight="true" outlineLevel="0" collapsed="false">
      <c r="A156" s="28"/>
      <c r="B156" s="29"/>
      <c r="C156" s="29"/>
      <c r="D156" s="29"/>
      <c r="E156" s="29"/>
      <c r="F156" s="29"/>
      <c r="G156" s="30"/>
      <c r="H156" s="30"/>
      <c r="I156" s="31"/>
      <c r="J156" s="29"/>
      <c r="K156" s="32" t="str">
        <f aca="false">IF(OR($G156="",$G156="Erledigt",$I156=""),"",$I156-Einstellungen!$C$5)</f>
        <v/>
      </c>
      <c r="L156" s="28" t="str">
        <f aca="false">IF($G156="","",IF($G156="Erledigt","Erledigt",IF($I156="","",IF($I156&lt;Einstellungen!$C$5,"Überfällig",IF($I156&lt;=Einstellungen!$C$5+7,"Fällig bald","Im Plan")))))</f>
        <v/>
      </c>
      <c r="N156" s="26" t="str">
        <f aca="false">IF($G156="","",COUNTIF($G$4:$G156,$G156))</f>
        <v/>
      </c>
      <c r="O156" s="33" t="str">
        <f aca="false">IF($G156="","",$G156&amp;"#"&amp;$N156)</f>
        <v/>
      </c>
    </row>
    <row r="157" customFormat="false" ht="21.75" hidden="false" customHeight="true" outlineLevel="0" collapsed="false">
      <c r="A157" s="28"/>
      <c r="B157" s="29"/>
      <c r="C157" s="29"/>
      <c r="D157" s="29"/>
      <c r="E157" s="29"/>
      <c r="F157" s="29"/>
      <c r="G157" s="30"/>
      <c r="H157" s="30"/>
      <c r="I157" s="31"/>
      <c r="J157" s="29"/>
      <c r="K157" s="32" t="str">
        <f aca="false">IF(OR($G157="",$G157="Erledigt",$I157=""),"",$I157-Einstellungen!$C$5)</f>
        <v/>
      </c>
      <c r="L157" s="28" t="str">
        <f aca="false">IF($G157="","",IF($G157="Erledigt","Erledigt",IF($I157="","",IF($I157&lt;Einstellungen!$C$5,"Überfällig",IF($I157&lt;=Einstellungen!$C$5+7,"Fällig bald","Im Plan")))))</f>
        <v/>
      </c>
      <c r="N157" s="26" t="str">
        <f aca="false">IF($G157="","",COUNTIF($G$4:$G157,$G157))</f>
        <v/>
      </c>
      <c r="O157" s="33" t="str">
        <f aca="false">IF($G157="","",$G157&amp;"#"&amp;$N157)</f>
        <v/>
      </c>
    </row>
    <row r="158" customFormat="false" ht="21.75" hidden="false" customHeight="true" outlineLevel="0" collapsed="false">
      <c r="A158" s="28"/>
      <c r="B158" s="29"/>
      <c r="C158" s="29"/>
      <c r="D158" s="29"/>
      <c r="E158" s="29"/>
      <c r="F158" s="29"/>
      <c r="G158" s="30"/>
      <c r="H158" s="30"/>
      <c r="I158" s="31"/>
      <c r="J158" s="29"/>
      <c r="K158" s="32" t="str">
        <f aca="false">IF(OR($G158="",$G158="Erledigt",$I158=""),"",$I158-Einstellungen!$C$5)</f>
        <v/>
      </c>
      <c r="L158" s="28" t="str">
        <f aca="false">IF($G158="","",IF($G158="Erledigt","Erledigt",IF($I158="","",IF($I158&lt;Einstellungen!$C$5,"Überfällig",IF($I158&lt;=Einstellungen!$C$5+7,"Fällig bald","Im Plan")))))</f>
        <v/>
      </c>
      <c r="N158" s="26" t="str">
        <f aca="false">IF($G158="","",COUNTIF($G$4:$G158,$G158))</f>
        <v/>
      </c>
      <c r="O158" s="33" t="str">
        <f aca="false">IF($G158="","",$G158&amp;"#"&amp;$N158)</f>
        <v/>
      </c>
    </row>
    <row r="159" customFormat="false" ht="21.75" hidden="false" customHeight="true" outlineLevel="0" collapsed="false">
      <c r="A159" s="28"/>
      <c r="B159" s="29"/>
      <c r="C159" s="29"/>
      <c r="D159" s="29"/>
      <c r="E159" s="29"/>
      <c r="F159" s="29"/>
      <c r="G159" s="30"/>
      <c r="H159" s="30"/>
      <c r="I159" s="31"/>
      <c r="J159" s="29"/>
      <c r="K159" s="32" t="str">
        <f aca="false">IF(OR($G159="",$G159="Erledigt",$I159=""),"",$I159-Einstellungen!$C$5)</f>
        <v/>
      </c>
      <c r="L159" s="28" t="str">
        <f aca="false">IF($G159="","",IF($G159="Erledigt","Erledigt",IF($I159="","",IF($I159&lt;Einstellungen!$C$5,"Überfällig",IF($I159&lt;=Einstellungen!$C$5+7,"Fällig bald","Im Plan")))))</f>
        <v/>
      </c>
      <c r="N159" s="26" t="str">
        <f aca="false">IF($G159="","",COUNTIF($G$4:$G159,$G159))</f>
        <v/>
      </c>
      <c r="O159" s="33" t="str">
        <f aca="false">IF($G159="","",$G159&amp;"#"&amp;$N159)</f>
        <v/>
      </c>
    </row>
    <row r="160" customFormat="false" ht="21.75" hidden="false" customHeight="true" outlineLevel="0" collapsed="false">
      <c r="A160" s="28"/>
      <c r="B160" s="29"/>
      <c r="C160" s="29"/>
      <c r="D160" s="29"/>
      <c r="E160" s="29"/>
      <c r="F160" s="29"/>
      <c r="G160" s="30"/>
      <c r="H160" s="30"/>
      <c r="I160" s="31"/>
      <c r="J160" s="29"/>
      <c r="K160" s="32" t="str">
        <f aca="false">IF(OR($G160="",$G160="Erledigt",$I160=""),"",$I160-Einstellungen!$C$5)</f>
        <v/>
      </c>
      <c r="L160" s="28" t="str">
        <f aca="false">IF($G160="","",IF($G160="Erledigt","Erledigt",IF($I160="","",IF($I160&lt;Einstellungen!$C$5,"Überfällig",IF($I160&lt;=Einstellungen!$C$5+7,"Fällig bald","Im Plan")))))</f>
        <v/>
      </c>
      <c r="N160" s="26" t="str">
        <f aca="false">IF($G160="","",COUNTIF($G$4:$G160,$G160))</f>
        <v/>
      </c>
      <c r="O160" s="33" t="str">
        <f aca="false">IF($G160="","",$G160&amp;"#"&amp;$N160)</f>
        <v/>
      </c>
    </row>
    <row r="161" customFormat="false" ht="21.75" hidden="false" customHeight="true" outlineLevel="0" collapsed="false">
      <c r="A161" s="28"/>
      <c r="B161" s="29"/>
      <c r="C161" s="29"/>
      <c r="D161" s="29"/>
      <c r="E161" s="29"/>
      <c r="F161" s="29"/>
      <c r="G161" s="30"/>
      <c r="H161" s="30"/>
      <c r="I161" s="31"/>
      <c r="J161" s="29"/>
      <c r="K161" s="32" t="str">
        <f aca="false">IF(OR($G161="",$G161="Erledigt",$I161=""),"",$I161-Einstellungen!$C$5)</f>
        <v/>
      </c>
      <c r="L161" s="28" t="str">
        <f aca="false">IF($G161="","",IF($G161="Erledigt","Erledigt",IF($I161="","",IF($I161&lt;Einstellungen!$C$5,"Überfällig",IF($I161&lt;=Einstellungen!$C$5+7,"Fällig bald","Im Plan")))))</f>
        <v/>
      </c>
      <c r="N161" s="26" t="str">
        <f aca="false">IF($G161="","",COUNTIF($G$4:$G161,$G161))</f>
        <v/>
      </c>
      <c r="O161" s="33" t="str">
        <f aca="false">IF($G161="","",$G161&amp;"#"&amp;$N161)</f>
        <v/>
      </c>
    </row>
    <row r="162" customFormat="false" ht="21.75" hidden="false" customHeight="true" outlineLevel="0" collapsed="false">
      <c r="A162" s="28"/>
      <c r="B162" s="29"/>
      <c r="C162" s="29"/>
      <c r="D162" s="29"/>
      <c r="E162" s="29"/>
      <c r="F162" s="29"/>
      <c r="G162" s="30"/>
      <c r="H162" s="30"/>
      <c r="I162" s="31"/>
      <c r="J162" s="29"/>
      <c r="K162" s="32" t="str">
        <f aca="false">IF(OR($G162="",$G162="Erledigt",$I162=""),"",$I162-Einstellungen!$C$5)</f>
        <v/>
      </c>
      <c r="L162" s="28" t="str">
        <f aca="false">IF($G162="","",IF($G162="Erledigt","Erledigt",IF($I162="","",IF($I162&lt;Einstellungen!$C$5,"Überfällig",IF($I162&lt;=Einstellungen!$C$5+7,"Fällig bald","Im Plan")))))</f>
        <v/>
      </c>
      <c r="N162" s="26" t="str">
        <f aca="false">IF($G162="","",COUNTIF($G$4:$G162,$G162))</f>
        <v/>
      </c>
      <c r="O162" s="33" t="str">
        <f aca="false">IF($G162="","",$G162&amp;"#"&amp;$N162)</f>
        <v/>
      </c>
    </row>
    <row r="163" customFormat="false" ht="21.75" hidden="false" customHeight="true" outlineLevel="0" collapsed="false">
      <c r="A163" s="28"/>
      <c r="B163" s="29"/>
      <c r="C163" s="29"/>
      <c r="D163" s="29"/>
      <c r="E163" s="29"/>
      <c r="F163" s="29"/>
      <c r="G163" s="30"/>
      <c r="H163" s="30"/>
      <c r="I163" s="31"/>
      <c r="J163" s="29"/>
      <c r="K163" s="32" t="str">
        <f aca="false">IF(OR($G163="",$G163="Erledigt",$I163=""),"",$I163-Einstellungen!$C$5)</f>
        <v/>
      </c>
      <c r="L163" s="28" t="str">
        <f aca="false">IF($G163="","",IF($G163="Erledigt","Erledigt",IF($I163="","",IF($I163&lt;Einstellungen!$C$5,"Überfällig",IF($I163&lt;=Einstellungen!$C$5+7,"Fällig bald","Im Plan")))))</f>
        <v/>
      </c>
      <c r="N163" s="26" t="str">
        <f aca="false">IF($G163="","",COUNTIF($G$4:$G163,$G163))</f>
        <v/>
      </c>
      <c r="O163" s="33" t="str">
        <f aca="false">IF($G163="","",$G163&amp;"#"&amp;$N163)</f>
        <v/>
      </c>
    </row>
    <row r="164" customFormat="false" ht="21.75" hidden="false" customHeight="true" outlineLevel="0" collapsed="false">
      <c r="A164" s="28"/>
      <c r="B164" s="29"/>
      <c r="C164" s="29"/>
      <c r="D164" s="29"/>
      <c r="E164" s="29"/>
      <c r="F164" s="29"/>
      <c r="G164" s="30"/>
      <c r="H164" s="30"/>
      <c r="I164" s="31"/>
      <c r="J164" s="29"/>
      <c r="K164" s="32" t="str">
        <f aca="false">IF(OR($G164="",$G164="Erledigt",$I164=""),"",$I164-Einstellungen!$C$5)</f>
        <v/>
      </c>
      <c r="L164" s="28" t="str">
        <f aca="false">IF($G164="","",IF($G164="Erledigt","Erledigt",IF($I164="","",IF($I164&lt;Einstellungen!$C$5,"Überfällig",IF($I164&lt;=Einstellungen!$C$5+7,"Fällig bald","Im Plan")))))</f>
        <v/>
      </c>
      <c r="N164" s="26" t="str">
        <f aca="false">IF($G164="","",COUNTIF($G$4:$G164,$G164))</f>
        <v/>
      </c>
      <c r="O164" s="33" t="str">
        <f aca="false">IF($G164="","",$G164&amp;"#"&amp;$N164)</f>
        <v/>
      </c>
    </row>
    <row r="165" customFormat="false" ht="21.75" hidden="false" customHeight="true" outlineLevel="0" collapsed="false">
      <c r="A165" s="28"/>
      <c r="B165" s="29"/>
      <c r="C165" s="29"/>
      <c r="D165" s="29"/>
      <c r="E165" s="29"/>
      <c r="F165" s="29"/>
      <c r="G165" s="30"/>
      <c r="H165" s="30"/>
      <c r="I165" s="31"/>
      <c r="J165" s="29"/>
      <c r="K165" s="32" t="str">
        <f aca="false">IF(OR($G165="",$G165="Erledigt",$I165=""),"",$I165-Einstellungen!$C$5)</f>
        <v/>
      </c>
      <c r="L165" s="28" t="str">
        <f aca="false">IF($G165="","",IF($G165="Erledigt","Erledigt",IF($I165="","",IF($I165&lt;Einstellungen!$C$5,"Überfällig",IF($I165&lt;=Einstellungen!$C$5+7,"Fällig bald","Im Plan")))))</f>
        <v/>
      </c>
      <c r="N165" s="26" t="str">
        <f aca="false">IF($G165="","",COUNTIF($G$4:$G165,$G165))</f>
        <v/>
      </c>
      <c r="O165" s="33" t="str">
        <f aca="false">IF($G165="","",$G165&amp;"#"&amp;$N165)</f>
        <v/>
      </c>
    </row>
    <row r="166" customFormat="false" ht="21.75" hidden="false" customHeight="true" outlineLevel="0" collapsed="false">
      <c r="A166" s="28"/>
      <c r="B166" s="29"/>
      <c r="C166" s="29"/>
      <c r="D166" s="29"/>
      <c r="E166" s="29"/>
      <c r="F166" s="29"/>
      <c r="G166" s="30"/>
      <c r="H166" s="30"/>
      <c r="I166" s="31"/>
      <c r="J166" s="29"/>
      <c r="K166" s="32" t="str">
        <f aca="false">IF(OR($G166="",$G166="Erledigt",$I166=""),"",$I166-Einstellungen!$C$5)</f>
        <v/>
      </c>
      <c r="L166" s="28" t="str">
        <f aca="false">IF($G166="","",IF($G166="Erledigt","Erledigt",IF($I166="","",IF($I166&lt;Einstellungen!$C$5,"Überfällig",IF($I166&lt;=Einstellungen!$C$5+7,"Fällig bald","Im Plan")))))</f>
        <v/>
      </c>
      <c r="N166" s="26" t="str">
        <f aca="false">IF($G166="","",COUNTIF($G$4:$G166,$G166))</f>
        <v/>
      </c>
      <c r="O166" s="33" t="str">
        <f aca="false">IF($G166="","",$G166&amp;"#"&amp;$N166)</f>
        <v/>
      </c>
    </row>
    <row r="167" customFormat="false" ht="21.75" hidden="false" customHeight="true" outlineLevel="0" collapsed="false">
      <c r="A167" s="28"/>
      <c r="B167" s="29"/>
      <c r="C167" s="29"/>
      <c r="D167" s="29"/>
      <c r="E167" s="29"/>
      <c r="F167" s="29"/>
      <c r="G167" s="30"/>
      <c r="H167" s="30"/>
      <c r="I167" s="31"/>
      <c r="J167" s="29"/>
      <c r="K167" s="32" t="str">
        <f aca="false">IF(OR($G167="",$G167="Erledigt",$I167=""),"",$I167-Einstellungen!$C$5)</f>
        <v/>
      </c>
      <c r="L167" s="28" t="str">
        <f aca="false">IF($G167="","",IF($G167="Erledigt","Erledigt",IF($I167="","",IF($I167&lt;Einstellungen!$C$5,"Überfällig",IF($I167&lt;=Einstellungen!$C$5+7,"Fällig bald","Im Plan")))))</f>
        <v/>
      </c>
      <c r="N167" s="26" t="str">
        <f aca="false">IF($G167="","",COUNTIF($G$4:$G167,$G167))</f>
        <v/>
      </c>
      <c r="O167" s="33" t="str">
        <f aca="false">IF($G167="","",$G167&amp;"#"&amp;$N167)</f>
        <v/>
      </c>
    </row>
    <row r="168" customFormat="false" ht="21.75" hidden="false" customHeight="true" outlineLevel="0" collapsed="false">
      <c r="A168" s="28"/>
      <c r="B168" s="29"/>
      <c r="C168" s="29"/>
      <c r="D168" s="29"/>
      <c r="E168" s="29"/>
      <c r="F168" s="29"/>
      <c r="G168" s="30"/>
      <c r="H168" s="30"/>
      <c r="I168" s="31"/>
      <c r="J168" s="29"/>
      <c r="K168" s="32" t="str">
        <f aca="false">IF(OR($G168="",$G168="Erledigt",$I168=""),"",$I168-Einstellungen!$C$5)</f>
        <v/>
      </c>
      <c r="L168" s="28" t="str">
        <f aca="false">IF($G168="","",IF($G168="Erledigt","Erledigt",IF($I168="","",IF($I168&lt;Einstellungen!$C$5,"Überfällig",IF($I168&lt;=Einstellungen!$C$5+7,"Fällig bald","Im Plan")))))</f>
        <v/>
      </c>
      <c r="N168" s="26" t="str">
        <f aca="false">IF($G168="","",COUNTIF($G$4:$G168,$G168))</f>
        <v/>
      </c>
      <c r="O168" s="33" t="str">
        <f aca="false">IF($G168="","",$G168&amp;"#"&amp;$N168)</f>
        <v/>
      </c>
    </row>
    <row r="169" customFormat="false" ht="21.75" hidden="false" customHeight="true" outlineLevel="0" collapsed="false">
      <c r="A169" s="28"/>
      <c r="B169" s="29"/>
      <c r="C169" s="29"/>
      <c r="D169" s="29"/>
      <c r="E169" s="29"/>
      <c r="F169" s="29"/>
      <c r="G169" s="30"/>
      <c r="H169" s="30"/>
      <c r="I169" s="31"/>
      <c r="J169" s="29"/>
      <c r="K169" s="32" t="str">
        <f aca="false">IF(OR($G169="",$G169="Erledigt",$I169=""),"",$I169-Einstellungen!$C$5)</f>
        <v/>
      </c>
      <c r="L169" s="28" t="str">
        <f aca="false">IF($G169="","",IF($G169="Erledigt","Erledigt",IF($I169="","",IF($I169&lt;Einstellungen!$C$5,"Überfällig",IF($I169&lt;=Einstellungen!$C$5+7,"Fällig bald","Im Plan")))))</f>
        <v/>
      </c>
      <c r="N169" s="26" t="str">
        <f aca="false">IF($G169="","",COUNTIF($G$4:$G169,$G169))</f>
        <v/>
      </c>
      <c r="O169" s="33" t="str">
        <f aca="false">IF($G169="","",$G169&amp;"#"&amp;$N169)</f>
        <v/>
      </c>
    </row>
    <row r="170" customFormat="false" ht="21.75" hidden="false" customHeight="true" outlineLevel="0" collapsed="false">
      <c r="A170" s="28"/>
      <c r="B170" s="29"/>
      <c r="C170" s="29"/>
      <c r="D170" s="29"/>
      <c r="E170" s="29"/>
      <c r="F170" s="29"/>
      <c r="G170" s="30"/>
      <c r="H170" s="30"/>
      <c r="I170" s="31"/>
      <c r="J170" s="29"/>
      <c r="K170" s="32" t="str">
        <f aca="false">IF(OR($G170="",$G170="Erledigt",$I170=""),"",$I170-Einstellungen!$C$5)</f>
        <v/>
      </c>
      <c r="L170" s="28" t="str">
        <f aca="false">IF($G170="","",IF($G170="Erledigt","Erledigt",IF($I170="","",IF($I170&lt;Einstellungen!$C$5,"Überfällig",IF($I170&lt;=Einstellungen!$C$5+7,"Fällig bald","Im Plan")))))</f>
        <v/>
      </c>
      <c r="N170" s="26" t="str">
        <f aca="false">IF($G170="","",COUNTIF($G$4:$G170,$G170))</f>
        <v/>
      </c>
      <c r="O170" s="33" t="str">
        <f aca="false">IF($G170="","",$G170&amp;"#"&amp;$N170)</f>
        <v/>
      </c>
    </row>
    <row r="171" customFormat="false" ht="21.75" hidden="false" customHeight="true" outlineLevel="0" collapsed="false">
      <c r="A171" s="28"/>
      <c r="B171" s="29"/>
      <c r="C171" s="29"/>
      <c r="D171" s="29"/>
      <c r="E171" s="29"/>
      <c r="F171" s="29"/>
      <c r="G171" s="30"/>
      <c r="H171" s="30"/>
      <c r="I171" s="31"/>
      <c r="J171" s="29"/>
      <c r="K171" s="32" t="str">
        <f aca="false">IF(OR($G171="",$G171="Erledigt",$I171=""),"",$I171-Einstellungen!$C$5)</f>
        <v/>
      </c>
      <c r="L171" s="28" t="str">
        <f aca="false">IF($G171="","",IF($G171="Erledigt","Erledigt",IF($I171="","",IF($I171&lt;Einstellungen!$C$5,"Überfällig",IF($I171&lt;=Einstellungen!$C$5+7,"Fällig bald","Im Plan")))))</f>
        <v/>
      </c>
      <c r="N171" s="26" t="str">
        <f aca="false">IF($G171="","",COUNTIF($G$4:$G171,$G171))</f>
        <v/>
      </c>
      <c r="O171" s="33" t="str">
        <f aca="false">IF($G171="","",$G171&amp;"#"&amp;$N171)</f>
        <v/>
      </c>
    </row>
    <row r="172" customFormat="false" ht="21.75" hidden="false" customHeight="true" outlineLevel="0" collapsed="false">
      <c r="A172" s="28"/>
      <c r="B172" s="29"/>
      <c r="C172" s="29"/>
      <c r="D172" s="29"/>
      <c r="E172" s="29"/>
      <c r="F172" s="29"/>
      <c r="G172" s="30"/>
      <c r="H172" s="30"/>
      <c r="I172" s="31"/>
      <c r="J172" s="29"/>
      <c r="K172" s="32" t="str">
        <f aca="false">IF(OR($G172="",$G172="Erledigt",$I172=""),"",$I172-Einstellungen!$C$5)</f>
        <v/>
      </c>
      <c r="L172" s="28" t="str">
        <f aca="false">IF($G172="","",IF($G172="Erledigt","Erledigt",IF($I172="","",IF($I172&lt;Einstellungen!$C$5,"Überfällig",IF($I172&lt;=Einstellungen!$C$5+7,"Fällig bald","Im Plan")))))</f>
        <v/>
      </c>
      <c r="N172" s="26" t="str">
        <f aca="false">IF($G172="","",COUNTIF($G$4:$G172,$G172))</f>
        <v/>
      </c>
      <c r="O172" s="33" t="str">
        <f aca="false">IF($G172="","",$G172&amp;"#"&amp;$N172)</f>
        <v/>
      </c>
    </row>
    <row r="173" customFormat="false" ht="21.75" hidden="false" customHeight="true" outlineLevel="0" collapsed="false">
      <c r="A173" s="28"/>
      <c r="B173" s="29"/>
      <c r="C173" s="29"/>
      <c r="D173" s="29"/>
      <c r="E173" s="29"/>
      <c r="F173" s="29"/>
      <c r="G173" s="30"/>
      <c r="H173" s="30"/>
      <c r="I173" s="31"/>
      <c r="J173" s="29"/>
      <c r="K173" s="32" t="str">
        <f aca="false">IF(OR($G173="",$G173="Erledigt",$I173=""),"",$I173-Einstellungen!$C$5)</f>
        <v/>
      </c>
      <c r="L173" s="28" t="str">
        <f aca="false">IF($G173="","",IF($G173="Erledigt","Erledigt",IF($I173="","",IF($I173&lt;Einstellungen!$C$5,"Überfällig",IF($I173&lt;=Einstellungen!$C$5+7,"Fällig bald","Im Plan")))))</f>
        <v/>
      </c>
      <c r="N173" s="26" t="str">
        <f aca="false">IF($G173="","",COUNTIF($G$4:$G173,$G173))</f>
        <v/>
      </c>
      <c r="O173" s="33" t="str">
        <f aca="false">IF($G173="","",$G173&amp;"#"&amp;$N173)</f>
        <v/>
      </c>
    </row>
    <row r="174" customFormat="false" ht="21.75" hidden="false" customHeight="true" outlineLevel="0" collapsed="false">
      <c r="A174" s="28"/>
      <c r="B174" s="29"/>
      <c r="C174" s="29"/>
      <c r="D174" s="29"/>
      <c r="E174" s="29"/>
      <c r="F174" s="29"/>
      <c r="G174" s="30"/>
      <c r="H174" s="30"/>
      <c r="I174" s="31"/>
      <c r="J174" s="29"/>
      <c r="K174" s="32" t="str">
        <f aca="false">IF(OR($G174="",$G174="Erledigt",$I174=""),"",$I174-Einstellungen!$C$5)</f>
        <v/>
      </c>
      <c r="L174" s="28" t="str">
        <f aca="false">IF($G174="","",IF($G174="Erledigt","Erledigt",IF($I174="","",IF($I174&lt;Einstellungen!$C$5,"Überfällig",IF($I174&lt;=Einstellungen!$C$5+7,"Fällig bald","Im Plan")))))</f>
        <v/>
      </c>
      <c r="N174" s="26" t="str">
        <f aca="false">IF($G174="","",COUNTIF($G$4:$G174,$G174))</f>
        <v/>
      </c>
      <c r="O174" s="33" t="str">
        <f aca="false">IF($G174="","",$G174&amp;"#"&amp;$N174)</f>
        <v/>
      </c>
    </row>
    <row r="175" customFormat="false" ht="21.75" hidden="false" customHeight="true" outlineLevel="0" collapsed="false">
      <c r="A175" s="28"/>
      <c r="B175" s="29"/>
      <c r="C175" s="29"/>
      <c r="D175" s="29"/>
      <c r="E175" s="29"/>
      <c r="F175" s="29"/>
      <c r="G175" s="30"/>
      <c r="H175" s="30"/>
      <c r="I175" s="31"/>
      <c r="J175" s="29"/>
      <c r="K175" s="32" t="str">
        <f aca="false">IF(OR($G175="",$G175="Erledigt",$I175=""),"",$I175-Einstellungen!$C$5)</f>
        <v/>
      </c>
      <c r="L175" s="28" t="str">
        <f aca="false">IF($G175="","",IF($G175="Erledigt","Erledigt",IF($I175="","",IF($I175&lt;Einstellungen!$C$5,"Überfällig",IF($I175&lt;=Einstellungen!$C$5+7,"Fällig bald","Im Plan")))))</f>
        <v/>
      </c>
      <c r="N175" s="26" t="str">
        <f aca="false">IF($G175="","",COUNTIF($G$4:$G175,$G175))</f>
        <v/>
      </c>
      <c r="O175" s="33" t="str">
        <f aca="false">IF($G175="","",$G175&amp;"#"&amp;$N175)</f>
        <v/>
      </c>
    </row>
    <row r="176" customFormat="false" ht="21.75" hidden="false" customHeight="true" outlineLevel="0" collapsed="false">
      <c r="A176" s="28"/>
      <c r="B176" s="29"/>
      <c r="C176" s="29"/>
      <c r="D176" s="29"/>
      <c r="E176" s="29"/>
      <c r="F176" s="29"/>
      <c r="G176" s="30"/>
      <c r="H176" s="30"/>
      <c r="I176" s="31"/>
      <c r="J176" s="29"/>
      <c r="K176" s="32" t="str">
        <f aca="false">IF(OR($G176="",$G176="Erledigt",$I176=""),"",$I176-Einstellungen!$C$5)</f>
        <v/>
      </c>
      <c r="L176" s="28" t="str">
        <f aca="false">IF($G176="","",IF($G176="Erledigt","Erledigt",IF($I176="","",IF($I176&lt;Einstellungen!$C$5,"Überfällig",IF($I176&lt;=Einstellungen!$C$5+7,"Fällig bald","Im Plan")))))</f>
        <v/>
      </c>
      <c r="N176" s="26" t="str">
        <f aca="false">IF($G176="","",COUNTIF($G$4:$G176,$G176))</f>
        <v/>
      </c>
      <c r="O176" s="33" t="str">
        <f aca="false">IF($G176="","",$G176&amp;"#"&amp;$N176)</f>
        <v/>
      </c>
    </row>
    <row r="177" customFormat="false" ht="21.75" hidden="false" customHeight="true" outlineLevel="0" collapsed="false">
      <c r="A177" s="28"/>
      <c r="B177" s="29"/>
      <c r="C177" s="29"/>
      <c r="D177" s="29"/>
      <c r="E177" s="29"/>
      <c r="F177" s="29"/>
      <c r="G177" s="30"/>
      <c r="H177" s="30"/>
      <c r="I177" s="31"/>
      <c r="J177" s="29"/>
      <c r="K177" s="32" t="str">
        <f aca="false">IF(OR($G177="",$G177="Erledigt",$I177=""),"",$I177-Einstellungen!$C$5)</f>
        <v/>
      </c>
      <c r="L177" s="28" t="str">
        <f aca="false">IF($G177="","",IF($G177="Erledigt","Erledigt",IF($I177="","",IF($I177&lt;Einstellungen!$C$5,"Überfällig",IF($I177&lt;=Einstellungen!$C$5+7,"Fällig bald","Im Plan")))))</f>
        <v/>
      </c>
      <c r="N177" s="26" t="str">
        <f aca="false">IF($G177="","",COUNTIF($G$4:$G177,$G177))</f>
        <v/>
      </c>
      <c r="O177" s="33" t="str">
        <f aca="false">IF($G177="","",$G177&amp;"#"&amp;$N177)</f>
        <v/>
      </c>
    </row>
    <row r="178" customFormat="false" ht="21.75" hidden="false" customHeight="true" outlineLevel="0" collapsed="false">
      <c r="A178" s="28"/>
      <c r="B178" s="29"/>
      <c r="C178" s="29"/>
      <c r="D178" s="29"/>
      <c r="E178" s="29"/>
      <c r="F178" s="29"/>
      <c r="G178" s="30"/>
      <c r="H178" s="30"/>
      <c r="I178" s="31"/>
      <c r="J178" s="29"/>
      <c r="K178" s="32" t="str">
        <f aca="false">IF(OR($G178="",$G178="Erledigt",$I178=""),"",$I178-Einstellungen!$C$5)</f>
        <v/>
      </c>
      <c r="L178" s="28" t="str">
        <f aca="false">IF($G178="","",IF($G178="Erledigt","Erledigt",IF($I178="","",IF($I178&lt;Einstellungen!$C$5,"Überfällig",IF($I178&lt;=Einstellungen!$C$5+7,"Fällig bald","Im Plan")))))</f>
        <v/>
      </c>
      <c r="N178" s="26" t="str">
        <f aca="false">IF($G178="","",COUNTIF($G$4:$G178,$G178))</f>
        <v/>
      </c>
      <c r="O178" s="33" t="str">
        <f aca="false">IF($G178="","",$G178&amp;"#"&amp;$N178)</f>
        <v/>
      </c>
    </row>
    <row r="179" customFormat="false" ht="21.75" hidden="false" customHeight="true" outlineLevel="0" collapsed="false">
      <c r="A179" s="28"/>
      <c r="B179" s="29"/>
      <c r="C179" s="29"/>
      <c r="D179" s="29"/>
      <c r="E179" s="29"/>
      <c r="F179" s="29"/>
      <c r="G179" s="30"/>
      <c r="H179" s="30"/>
      <c r="I179" s="31"/>
      <c r="J179" s="29"/>
      <c r="K179" s="32" t="str">
        <f aca="false">IF(OR($G179="",$G179="Erledigt",$I179=""),"",$I179-Einstellungen!$C$5)</f>
        <v/>
      </c>
      <c r="L179" s="28" t="str">
        <f aca="false">IF($G179="","",IF($G179="Erledigt","Erledigt",IF($I179="","",IF($I179&lt;Einstellungen!$C$5,"Überfällig",IF($I179&lt;=Einstellungen!$C$5+7,"Fällig bald","Im Plan")))))</f>
        <v/>
      </c>
      <c r="N179" s="26" t="str">
        <f aca="false">IF($G179="","",COUNTIF($G$4:$G179,$G179))</f>
        <v/>
      </c>
      <c r="O179" s="33" t="str">
        <f aca="false">IF($G179="","",$G179&amp;"#"&amp;$N179)</f>
        <v/>
      </c>
    </row>
    <row r="180" customFormat="false" ht="21.75" hidden="false" customHeight="true" outlineLevel="0" collapsed="false">
      <c r="A180" s="28"/>
      <c r="B180" s="29"/>
      <c r="C180" s="29"/>
      <c r="D180" s="29"/>
      <c r="E180" s="29"/>
      <c r="F180" s="29"/>
      <c r="G180" s="30"/>
      <c r="H180" s="30"/>
      <c r="I180" s="31"/>
      <c r="J180" s="29"/>
      <c r="K180" s="32" t="str">
        <f aca="false">IF(OR($G180="",$G180="Erledigt",$I180=""),"",$I180-Einstellungen!$C$5)</f>
        <v/>
      </c>
      <c r="L180" s="28" t="str">
        <f aca="false">IF($G180="","",IF($G180="Erledigt","Erledigt",IF($I180="","",IF($I180&lt;Einstellungen!$C$5,"Überfällig",IF($I180&lt;=Einstellungen!$C$5+7,"Fällig bald","Im Plan")))))</f>
        <v/>
      </c>
      <c r="N180" s="26" t="str">
        <f aca="false">IF($G180="","",COUNTIF($G$4:$G180,$G180))</f>
        <v/>
      </c>
      <c r="O180" s="33" t="str">
        <f aca="false">IF($G180="","",$G180&amp;"#"&amp;$N180)</f>
        <v/>
      </c>
    </row>
    <row r="181" customFormat="false" ht="21.75" hidden="false" customHeight="true" outlineLevel="0" collapsed="false">
      <c r="A181" s="28"/>
      <c r="B181" s="29"/>
      <c r="C181" s="29"/>
      <c r="D181" s="29"/>
      <c r="E181" s="29"/>
      <c r="F181" s="29"/>
      <c r="G181" s="30"/>
      <c r="H181" s="30"/>
      <c r="I181" s="31"/>
      <c r="J181" s="29"/>
      <c r="K181" s="32" t="str">
        <f aca="false">IF(OR($G181="",$G181="Erledigt",$I181=""),"",$I181-Einstellungen!$C$5)</f>
        <v/>
      </c>
      <c r="L181" s="28" t="str">
        <f aca="false">IF($G181="","",IF($G181="Erledigt","Erledigt",IF($I181="","",IF($I181&lt;Einstellungen!$C$5,"Überfällig",IF($I181&lt;=Einstellungen!$C$5+7,"Fällig bald","Im Plan")))))</f>
        <v/>
      </c>
      <c r="N181" s="26" t="str">
        <f aca="false">IF($G181="","",COUNTIF($G$4:$G181,$G181))</f>
        <v/>
      </c>
      <c r="O181" s="33" t="str">
        <f aca="false">IF($G181="","",$G181&amp;"#"&amp;$N181)</f>
        <v/>
      </c>
    </row>
    <row r="182" customFormat="false" ht="21.75" hidden="false" customHeight="true" outlineLevel="0" collapsed="false">
      <c r="A182" s="28"/>
      <c r="B182" s="29"/>
      <c r="C182" s="29"/>
      <c r="D182" s="29"/>
      <c r="E182" s="29"/>
      <c r="F182" s="29"/>
      <c r="G182" s="30"/>
      <c r="H182" s="30"/>
      <c r="I182" s="31"/>
      <c r="J182" s="29"/>
      <c r="K182" s="32" t="str">
        <f aca="false">IF(OR($G182="",$G182="Erledigt",$I182=""),"",$I182-Einstellungen!$C$5)</f>
        <v/>
      </c>
      <c r="L182" s="28" t="str">
        <f aca="false">IF($G182="","",IF($G182="Erledigt","Erledigt",IF($I182="","",IF($I182&lt;Einstellungen!$C$5,"Überfällig",IF($I182&lt;=Einstellungen!$C$5+7,"Fällig bald","Im Plan")))))</f>
        <v/>
      </c>
      <c r="N182" s="26" t="str">
        <f aca="false">IF($G182="","",COUNTIF($G$4:$G182,$G182))</f>
        <v/>
      </c>
      <c r="O182" s="33" t="str">
        <f aca="false">IF($G182="","",$G182&amp;"#"&amp;$N182)</f>
        <v/>
      </c>
    </row>
    <row r="183" customFormat="false" ht="21.75" hidden="false" customHeight="true" outlineLevel="0" collapsed="false">
      <c r="A183" s="28"/>
      <c r="B183" s="29"/>
      <c r="C183" s="29"/>
      <c r="D183" s="29"/>
      <c r="E183" s="29"/>
      <c r="F183" s="29"/>
      <c r="G183" s="30"/>
      <c r="H183" s="30"/>
      <c r="I183" s="31"/>
      <c r="J183" s="29"/>
      <c r="K183" s="32" t="str">
        <f aca="false">IF(OR($G183="",$G183="Erledigt",$I183=""),"",$I183-Einstellungen!$C$5)</f>
        <v/>
      </c>
      <c r="L183" s="28" t="str">
        <f aca="false">IF($G183="","",IF($G183="Erledigt","Erledigt",IF($I183="","",IF($I183&lt;Einstellungen!$C$5,"Überfällig",IF($I183&lt;=Einstellungen!$C$5+7,"Fällig bald","Im Plan")))))</f>
        <v/>
      </c>
      <c r="N183" s="26" t="str">
        <f aca="false">IF($G183="","",COUNTIF($G$4:$G183,$G183))</f>
        <v/>
      </c>
      <c r="O183" s="33" t="str">
        <f aca="false">IF($G183="","",$G183&amp;"#"&amp;$N183)</f>
        <v/>
      </c>
    </row>
    <row r="184" customFormat="false" ht="21.75" hidden="false" customHeight="true" outlineLevel="0" collapsed="false">
      <c r="A184" s="28"/>
      <c r="B184" s="29"/>
      <c r="C184" s="29"/>
      <c r="D184" s="29"/>
      <c r="E184" s="29"/>
      <c r="F184" s="29"/>
      <c r="G184" s="30"/>
      <c r="H184" s="30"/>
      <c r="I184" s="31"/>
      <c r="J184" s="29"/>
      <c r="K184" s="32" t="str">
        <f aca="false">IF(OR($G184="",$G184="Erledigt",$I184=""),"",$I184-Einstellungen!$C$5)</f>
        <v/>
      </c>
      <c r="L184" s="28" t="str">
        <f aca="false">IF($G184="","",IF($G184="Erledigt","Erledigt",IF($I184="","",IF($I184&lt;Einstellungen!$C$5,"Überfällig",IF($I184&lt;=Einstellungen!$C$5+7,"Fällig bald","Im Plan")))))</f>
        <v/>
      </c>
      <c r="N184" s="26" t="str">
        <f aca="false">IF($G184="","",COUNTIF($G$4:$G184,$G184))</f>
        <v/>
      </c>
      <c r="O184" s="33" t="str">
        <f aca="false">IF($G184="","",$G184&amp;"#"&amp;$N184)</f>
        <v/>
      </c>
    </row>
    <row r="185" customFormat="false" ht="21.75" hidden="false" customHeight="true" outlineLevel="0" collapsed="false">
      <c r="A185" s="28"/>
      <c r="B185" s="29"/>
      <c r="C185" s="29"/>
      <c r="D185" s="29"/>
      <c r="E185" s="29"/>
      <c r="F185" s="29"/>
      <c r="G185" s="30"/>
      <c r="H185" s="30"/>
      <c r="I185" s="31"/>
      <c r="J185" s="29"/>
      <c r="K185" s="32" t="str">
        <f aca="false">IF(OR($G185="",$G185="Erledigt",$I185=""),"",$I185-Einstellungen!$C$5)</f>
        <v/>
      </c>
      <c r="L185" s="28" t="str">
        <f aca="false">IF($G185="","",IF($G185="Erledigt","Erledigt",IF($I185="","",IF($I185&lt;Einstellungen!$C$5,"Überfällig",IF($I185&lt;=Einstellungen!$C$5+7,"Fällig bald","Im Plan")))))</f>
        <v/>
      </c>
      <c r="N185" s="26" t="str">
        <f aca="false">IF($G185="","",COUNTIF($G$4:$G185,$G185))</f>
        <v/>
      </c>
      <c r="O185" s="33" t="str">
        <f aca="false">IF($G185="","",$G185&amp;"#"&amp;$N185)</f>
        <v/>
      </c>
    </row>
    <row r="186" customFormat="false" ht="21.75" hidden="false" customHeight="true" outlineLevel="0" collapsed="false">
      <c r="A186" s="28"/>
      <c r="B186" s="29"/>
      <c r="C186" s="29"/>
      <c r="D186" s="29"/>
      <c r="E186" s="29"/>
      <c r="F186" s="29"/>
      <c r="G186" s="30"/>
      <c r="H186" s="30"/>
      <c r="I186" s="31"/>
      <c r="J186" s="29"/>
      <c r="K186" s="32" t="str">
        <f aca="false">IF(OR($G186="",$G186="Erledigt",$I186=""),"",$I186-Einstellungen!$C$5)</f>
        <v/>
      </c>
      <c r="L186" s="28" t="str">
        <f aca="false">IF($G186="","",IF($G186="Erledigt","Erledigt",IF($I186="","",IF($I186&lt;Einstellungen!$C$5,"Überfällig",IF($I186&lt;=Einstellungen!$C$5+7,"Fällig bald","Im Plan")))))</f>
        <v/>
      </c>
      <c r="N186" s="26" t="str">
        <f aca="false">IF($G186="","",COUNTIF($G$4:$G186,$G186))</f>
        <v/>
      </c>
      <c r="O186" s="33" t="str">
        <f aca="false">IF($G186="","",$G186&amp;"#"&amp;$N186)</f>
        <v/>
      </c>
    </row>
    <row r="187" customFormat="false" ht="21.75" hidden="false" customHeight="true" outlineLevel="0" collapsed="false">
      <c r="A187" s="28"/>
      <c r="B187" s="29"/>
      <c r="C187" s="29"/>
      <c r="D187" s="29"/>
      <c r="E187" s="29"/>
      <c r="F187" s="29"/>
      <c r="G187" s="30"/>
      <c r="H187" s="30"/>
      <c r="I187" s="31"/>
      <c r="J187" s="29"/>
      <c r="K187" s="32" t="str">
        <f aca="false">IF(OR($G187="",$G187="Erledigt",$I187=""),"",$I187-Einstellungen!$C$5)</f>
        <v/>
      </c>
      <c r="L187" s="28" t="str">
        <f aca="false">IF($G187="","",IF($G187="Erledigt","Erledigt",IF($I187="","",IF($I187&lt;Einstellungen!$C$5,"Überfällig",IF($I187&lt;=Einstellungen!$C$5+7,"Fällig bald","Im Plan")))))</f>
        <v/>
      </c>
      <c r="N187" s="26" t="str">
        <f aca="false">IF($G187="","",COUNTIF($G$4:$G187,$G187))</f>
        <v/>
      </c>
      <c r="O187" s="33" t="str">
        <f aca="false">IF($G187="","",$G187&amp;"#"&amp;$N187)</f>
        <v/>
      </c>
    </row>
    <row r="188" customFormat="false" ht="21.75" hidden="false" customHeight="true" outlineLevel="0" collapsed="false">
      <c r="A188" s="28"/>
      <c r="B188" s="29"/>
      <c r="C188" s="29"/>
      <c r="D188" s="29"/>
      <c r="E188" s="29"/>
      <c r="F188" s="29"/>
      <c r="G188" s="30"/>
      <c r="H188" s="30"/>
      <c r="I188" s="31"/>
      <c r="J188" s="29"/>
      <c r="K188" s="32" t="str">
        <f aca="false">IF(OR($G188="",$G188="Erledigt",$I188=""),"",$I188-Einstellungen!$C$5)</f>
        <v/>
      </c>
      <c r="L188" s="28" t="str">
        <f aca="false">IF($G188="","",IF($G188="Erledigt","Erledigt",IF($I188="","",IF($I188&lt;Einstellungen!$C$5,"Überfällig",IF($I188&lt;=Einstellungen!$C$5+7,"Fällig bald","Im Plan")))))</f>
        <v/>
      </c>
      <c r="N188" s="26" t="str">
        <f aca="false">IF($G188="","",COUNTIF($G$4:$G188,$G188))</f>
        <v/>
      </c>
      <c r="O188" s="33" t="str">
        <f aca="false">IF($G188="","",$G188&amp;"#"&amp;$N188)</f>
        <v/>
      </c>
    </row>
    <row r="189" customFormat="false" ht="21.75" hidden="false" customHeight="true" outlineLevel="0" collapsed="false">
      <c r="A189" s="28"/>
      <c r="B189" s="29"/>
      <c r="C189" s="29"/>
      <c r="D189" s="29"/>
      <c r="E189" s="29"/>
      <c r="F189" s="29"/>
      <c r="G189" s="30"/>
      <c r="H189" s="30"/>
      <c r="I189" s="31"/>
      <c r="J189" s="29"/>
      <c r="K189" s="32" t="str">
        <f aca="false">IF(OR($G189="",$G189="Erledigt",$I189=""),"",$I189-Einstellungen!$C$5)</f>
        <v/>
      </c>
      <c r="L189" s="28" t="str">
        <f aca="false">IF($G189="","",IF($G189="Erledigt","Erledigt",IF($I189="","",IF($I189&lt;Einstellungen!$C$5,"Überfällig",IF($I189&lt;=Einstellungen!$C$5+7,"Fällig bald","Im Plan")))))</f>
        <v/>
      </c>
      <c r="N189" s="26" t="str">
        <f aca="false">IF($G189="","",COUNTIF($G$4:$G189,$G189))</f>
        <v/>
      </c>
      <c r="O189" s="33" t="str">
        <f aca="false">IF($G189="","",$G189&amp;"#"&amp;$N189)</f>
        <v/>
      </c>
    </row>
    <row r="190" customFormat="false" ht="21.75" hidden="false" customHeight="true" outlineLevel="0" collapsed="false">
      <c r="A190" s="28"/>
      <c r="B190" s="29"/>
      <c r="C190" s="29"/>
      <c r="D190" s="29"/>
      <c r="E190" s="29"/>
      <c r="F190" s="29"/>
      <c r="G190" s="30"/>
      <c r="H190" s="30"/>
      <c r="I190" s="31"/>
      <c r="J190" s="29"/>
      <c r="K190" s="32" t="str">
        <f aca="false">IF(OR($G190="",$G190="Erledigt",$I190=""),"",$I190-Einstellungen!$C$5)</f>
        <v/>
      </c>
      <c r="L190" s="28" t="str">
        <f aca="false">IF($G190="","",IF($G190="Erledigt","Erledigt",IF($I190="","",IF($I190&lt;Einstellungen!$C$5,"Überfällig",IF($I190&lt;=Einstellungen!$C$5+7,"Fällig bald","Im Plan")))))</f>
        <v/>
      </c>
      <c r="N190" s="26" t="str">
        <f aca="false">IF($G190="","",COUNTIF($G$4:$G190,$G190))</f>
        <v/>
      </c>
      <c r="O190" s="33" t="str">
        <f aca="false">IF($G190="","",$G190&amp;"#"&amp;$N190)</f>
        <v/>
      </c>
    </row>
    <row r="191" customFormat="false" ht="21.75" hidden="false" customHeight="true" outlineLevel="0" collapsed="false">
      <c r="A191" s="28"/>
      <c r="B191" s="29"/>
      <c r="C191" s="29"/>
      <c r="D191" s="29"/>
      <c r="E191" s="29"/>
      <c r="F191" s="29"/>
      <c r="G191" s="30"/>
      <c r="H191" s="30"/>
      <c r="I191" s="31"/>
      <c r="J191" s="29"/>
      <c r="K191" s="32" t="str">
        <f aca="false">IF(OR($G191="",$G191="Erledigt",$I191=""),"",$I191-Einstellungen!$C$5)</f>
        <v/>
      </c>
      <c r="L191" s="28" t="str">
        <f aca="false">IF($G191="","",IF($G191="Erledigt","Erledigt",IF($I191="","",IF($I191&lt;Einstellungen!$C$5,"Überfällig",IF($I191&lt;=Einstellungen!$C$5+7,"Fällig bald","Im Plan")))))</f>
        <v/>
      </c>
      <c r="N191" s="26" t="str">
        <f aca="false">IF($G191="","",COUNTIF($G$4:$G191,$G191))</f>
        <v/>
      </c>
      <c r="O191" s="33" t="str">
        <f aca="false">IF($G191="","",$G191&amp;"#"&amp;$N191)</f>
        <v/>
      </c>
    </row>
    <row r="192" customFormat="false" ht="21.75" hidden="false" customHeight="true" outlineLevel="0" collapsed="false">
      <c r="A192" s="28"/>
      <c r="B192" s="29"/>
      <c r="C192" s="29"/>
      <c r="D192" s="29"/>
      <c r="E192" s="29"/>
      <c r="F192" s="29"/>
      <c r="G192" s="30"/>
      <c r="H192" s="30"/>
      <c r="I192" s="31"/>
      <c r="J192" s="29"/>
      <c r="K192" s="32" t="str">
        <f aca="false">IF(OR($G192="",$G192="Erledigt",$I192=""),"",$I192-Einstellungen!$C$5)</f>
        <v/>
      </c>
      <c r="L192" s="28" t="str">
        <f aca="false">IF($G192="","",IF($G192="Erledigt","Erledigt",IF($I192="","",IF($I192&lt;Einstellungen!$C$5,"Überfällig",IF($I192&lt;=Einstellungen!$C$5+7,"Fällig bald","Im Plan")))))</f>
        <v/>
      </c>
      <c r="N192" s="26" t="str">
        <f aca="false">IF($G192="","",COUNTIF($G$4:$G192,$G192))</f>
        <v/>
      </c>
      <c r="O192" s="33" t="str">
        <f aca="false">IF($G192="","",$G192&amp;"#"&amp;$N192)</f>
        <v/>
      </c>
    </row>
    <row r="193" customFormat="false" ht="21.75" hidden="false" customHeight="true" outlineLevel="0" collapsed="false">
      <c r="A193" s="28"/>
      <c r="B193" s="29"/>
      <c r="C193" s="29"/>
      <c r="D193" s="29"/>
      <c r="E193" s="29"/>
      <c r="F193" s="29"/>
      <c r="G193" s="30"/>
      <c r="H193" s="30"/>
      <c r="I193" s="31"/>
      <c r="J193" s="29"/>
      <c r="K193" s="32" t="str">
        <f aca="false">IF(OR($G193="",$G193="Erledigt",$I193=""),"",$I193-Einstellungen!$C$5)</f>
        <v/>
      </c>
      <c r="L193" s="28" t="str">
        <f aca="false">IF($G193="","",IF($G193="Erledigt","Erledigt",IF($I193="","",IF($I193&lt;Einstellungen!$C$5,"Überfällig",IF($I193&lt;=Einstellungen!$C$5+7,"Fällig bald","Im Plan")))))</f>
        <v/>
      </c>
      <c r="N193" s="26" t="str">
        <f aca="false">IF($G193="","",COUNTIF($G$4:$G193,$G193))</f>
        <v/>
      </c>
      <c r="O193" s="33" t="str">
        <f aca="false">IF($G193="","",$G193&amp;"#"&amp;$N193)</f>
        <v/>
      </c>
    </row>
    <row r="194" customFormat="false" ht="21.75" hidden="false" customHeight="true" outlineLevel="0" collapsed="false">
      <c r="A194" s="28"/>
      <c r="B194" s="29"/>
      <c r="C194" s="29"/>
      <c r="D194" s="29"/>
      <c r="E194" s="29"/>
      <c r="F194" s="29"/>
      <c r="G194" s="30"/>
      <c r="H194" s="30"/>
      <c r="I194" s="31"/>
      <c r="J194" s="29"/>
      <c r="K194" s="32" t="str">
        <f aca="false">IF(OR($G194="",$G194="Erledigt",$I194=""),"",$I194-Einstellungen!$C$5)</f>
        <v/>
      </c>
      <c r="L194" s="28" t="str">
        <f aca="false">IF($G194="","",IF($G194="Erledigt","Erledigt",IF($I194="","",IF($I194&lt;Einstellungen!$C$5,"Überfällig",IF($I194&lt;=Einstellungen!$C$5+7,"Fällig bald","Im Plan")))))</f>
        <v/>
      </c>
      <c r="N194" s="26" t="str">
        <f aca="false">IF($G194="","",COUNTIF($G$4:$G194,$G194))</f>
        <v/>
      </c>
      <c r="O194" s="33" t="str">
        <f aca="false">IF($G194="","",$G194&amp;"#"&amp;$N194)</f>
        <v/>
      </c>
    </row>
    <row r="195" customFormat="false" ht="21.75" hidden="false" customHeight="true" outlineLevel="0" collapsed="false">
      <c r="A195" s="28"/>
      <c r="B195" s="29"/>
      <c r="C195" s="29"/>
      <c r="D195" s="29"/>
      <c r="E195" s="29"/>
      <c r="F195" s="29"/>
      <c r="G195" s="30"/>
      <c r="H195" s="30"/>
      <c r="I195" s="31"/>
      <c r="J195" s="29"/>
      <c r="K195" s="32" t="str">
        <f aca="false">IF(OR($G195="",$G195="Erledigt",$I195=""),"",$I195-Einstellungen!$C$5)</f>
        <v/>
      </c>
      <c r="L195" s="28" t="str">
        <f aca="false">IF($G195="","",IF($G195="Erledigt","Erledigt",IF($I195="","",IF($I195&lt;Einstellungen!$C$5,"Überfällig",IF($I195&lt;=Einstellungen!$C$5+7,"Fällig bald","Im Plan")))))</f>
        <v/>
      </c>
      <c r="N195" s="26" t="str">
        <f aca="false">IF($G195="","",COUNTIF($G$4:$G195,$G195))</f>
        <v/>
      </c>
      <c r="O195" s="33" t="str">
        <f aca="false">IF($G195="","",$G195&amp;"#"&amp;$N195)</f>
        <v/>
      </c>
    </row>
    <row r="196" customFormat="false" ht="21.75" hidden="false" customHeight="true" outlineLevel="0" collapsed="false">
      <c r="A196" s="28"/>
      <c r="B196" s="29"/>
      <c r="C196" s="29"/>
      <c r="D196" s="29"/>
      <c r="E196" s="29"/>
      <c r="F196" s="29"/>
      <c r="G196" s="30"/>
      <c r="H196" s="30"/>
      <c r="I196" s="31"/>
      <c r="J196" s="29"/>
      <c r="K196" s="32" t="str">
        <f aca="false">IF(OR($G196="",$G196="Erledigt",$I196=""),"",$I196-Einstellungen!$C$5)</f>
        <v/>
      </c>
      <c r="L196" s="28" t="str">
        <f aca="false">IF($G196="","",IF($G196="Erledigt","Erledigt",IF($I196="","",IF($I196&lt;Einstellungen!$C$5,"Überfällig",IF($I196&lt;=Einstellungen!$C$5+7,"Fällig bald","Im Plan")))))</f>
        <v/>
      </c>
      <c r="N196" s="26" t="str">
        <f aca="false">IF($G196="","",COUNTIF($G$4:$G196,$G196))</f>
        <v/>
      </c>
      <c r="O196" s="33" t="str">
        <f aca="false">IF($G196="","",$G196&amp;"#"&amp;$N196)</f>
        <v/>
      </c>
    </row>
    <row r="197" customFormat="false" ht="21.75" hidden="false" customHeight="true" outlineLevel="0" collapsed="false">
      <c r="A197" s="28"/>
      <c r="B197" s="29"/>
      <c r="C197" s="29"/>
      <c r="D197" s="29"/>
      <c r="E197" s="29"/>
      <c r="F197" s="29"/>
      <c r="G197" s="30"/>
      <c r="H197" s="30"/>
      <c r="I197" s="31"/>
      <c r="J197" s="29"/>
      <c r="K197" s="32" t="str">
        <f aca="false">IF(OR($G197="",$G197="Erledigt",$I197=""),"",$I197-Einstellungen!$C$5)</f>
        <v/>
      </c>
      <c r="L197" s="28" t="str">
        <f aca="false">IF($G197="","",IF($G197="Erledigt","Erledigt",IF($I197="","",IF($I197&lt;Einstellungen!$C$5,"Überfällig",IF($I197&lt;=Einstellungen!$C$5+7,"Fällig bald","Im Plan")))))</f>
        <v/>
      </c>
      <c r="N197" s="26" t="str">
        <f aca="false">IF($G197="","",COUNTIF($G$4:$G197,$G197))</f>
        <v/>
      </c>
      <c r="O197" s="33" t="str">
        <f aca="false">IF($G197="","",$G197&amp;"#"&amp;$N197)</f>
        <v/>
      </c>
    </row>
    <row r="198" customFormat="false" ht="21.75" hidden="false" customHeight="true" outlineLevel="0" collapsed="false">
      <c r="A198" s="28"/>
      <c r="B198" s="29"/>
      <c r="C198" s="29"/>
      <c r="D198" s="29"/>
      <c r="E198" s="29"/>
      <c r="F198" s="29"/>
      <c r="G198" s="30"/>
      <c r="H198" s="30"/>
      <c r="I198" s="31"/>
      <c r="J198" s="29"/>
      <c r="K198" s="32" t="str">
        <f aca="false">IF(OR($G198="",$G198="Erledigt",$I198=""),"",$I198-Einstellungen!$C$5)</f>
        <v/>
      </c>
      <c r="L198" s="28" t="str">
        <f aca="false">IF($G198="","",IF($G198="Erledigt","Erledigt",IF($I198="","",IF($I198&lt;Einstellungen!$C$5,"Überfällig",IF($I198&lt;=Einstellungen!$C$5+7,"Fällig bald","Im Plan")))))</f>
        <v/>
      </c>
      <c r="N198" s="26" t="str">
        <f aca="false">IF($G198="","",COUNTIF($G$4:$G198,$G198))</f>
        <v/>
      </c>
      <c r="O198" s="33" t="str">
        <f aca="false">IF($G198="","",$G198&amp;"#"&amp;$N198)</f>
        <v/>
      </c>
    </row>
    <row r="199" customFormat="false" ht="21.75" hidden="false" customHeight="true" outlineLevel="0" collapsed="false">
      <c r="A199" s="28"/>
      <c r="B199" s="29"/>
      <c r="C199" s="29"/>
      <c r="D199" s="29"/>
      <c r="E199" s="29"/>
      <c r="F199" s="29"/>
      <c r="G199" s="30"/>
      <c r="H199" s="30"/>
      <c r="I199" s="31"/>
      <c r="J199" s="29"/>
      <c r="K199" s="32" t="str">
        <f aca="false">IF(OR($G199="",$G199="Erledigt",$I199=""),"",$I199-Einstellungen!$C$5)</f>
        <v/>
      </c>
      <c r="L199" s="28" t="str">
        <f aca="false">IF($G199="","",IF($G199="Erledigt","Erledigt",IF($I199="","",IF($I199&lt;Einstellungen!$C$5,"Überfällig",IF($I199&lt;=Einstellungen!$C$5+7,"Fällig bald","Im Plan")))))</f>
        <v/>
      </c>
      <c r="N199" s="26" t="str">
        <f aca="false">IF($G199="","",COUNTIF($G$4:$G199,$G199))</f>
        <v/>
      </c>
      <c r="O199" s="33" t="str">
        <f aca="false">IF($G199="","",$G199&amp;"#"&amp;$N199)</f>
        <v/>
      </c>
    </row>
    <row r="200" customFormat="false" ht="21.75" hidden="false" customHeight="true" outlineLevel="0" collapsed="false">
      <c r="A200" s="28"/>
      <c r="B200" s="29"/>
      <c r="C200" s="29"/>
      <c r="D200" s="29"/>
      <c r="E200" s="29"/>
      <c r="F200" s="29"/>
      <c r="G200" s="30"/>
      <c r="H200" s="30"/>
      <c r="I200" s="31"/>
      <c r="J200" s="29"/>
      <c r="K200" s="32" t="str">
        <f aca="false">IF(OR($G200="",$G200="Erledigt",$I200=""),"",$I200-Einstellungen!$C$5)</f>
        <v/>
      </c>
      <c r="L200" s="28" t="str">
        <f aca="false">IF($G200="","",IF($G200="Erledigt","Erledigt",IF($I200="","",IF($I200&lt;Einstellungen!$C$5,"Überfällig",IF($I200&lt;=Einstellungen!$C$5+7,"Fällig bald","Im Plan")))))</f>
        <v/>
      </c>
      <c r="N200" s="26" t="str">
        <f aca="false">IF($G200="","",COUNTIF($G$4:$G200,$G200))</f>
        <v/>
      </c>
      <c r="O200" s="33" t="str">
        <f aca="false">IF($G200="","",$G200&amp;"#"&amp;$N200)</f>
        <v/>
      </c>
    </row>
    <row r="201" customFormat="false" ht="21.75" hidden="false" customHeight="true" outlineLevel="0" collapsed="false">
      <c r="A201" s="28"/>
      <c r="B201" s="29"/>
      <c r="C201" s="29"/>
      <c r="D201" s="29"/>
      <c r="E201" s="29"/>
      <c r="F201" s="29"/>
      <c r="G201" s="30"/>
      <c r="H201" s="30"/>
      <c r="I201" s="31"/>
      <c r="J201" s="29"/>
      <c r="K201" s="32" t="str">
        <f aca="false">IF(OR($G201="",$G201="Erledigt",$I201=""),"",$I201-Einstellungen!$C$5)</f>
        <v/>
      </c>
      <c r="L201" s="28" t="str">
        <f aca="false">IF($G201="","",IF($G201="Erledigt","Erledigt",IF($I201="","",IF($I201&lt;Einstellungen!$C$5,"Überfällig",IF($I201&lt;=Einstellungen!$C$5+7,"Fällig bald","Im Plan")))))</f>
        <v/>
      </c>
      <c r="N201" s="26" t="str">
        <f aca="false">IF($G201="","",COUNTIF($G$4:$G201,$G201))</f>
        <v/>
      </c>
      <c r="O201" s="33" t="str">
        <f aca="false">IF($G201="","",$G201&amp;"#"&amp;$N201)</f>
        <v/>
      </c>
    </row>
    <row r="202" customFormat="false" ht="21.75" hidden="false" customHeight="true" outlineLevel="0" collapsed="false">
      <c r="A202" s="28"/>
      <c r="B202" s="29"/>
      <c r="C202" s="29"/>
      <c r="D202" s="29"/>
      <c r="E202" s="29"/>
      <c r="F202" s="29"/>
      <c r="G202" s="30"/>
      <c r="H202" s="30"/>
      <c r="I202" s="31"/>
      <c r="J202" s="29"/>
      <c r="K202" s="32" t="str">
        <f aca="false">IF(OR($G202="",$G202="Erledigt",$I202=""),"",$I202-Einstellungen!$C$5)</f>
        <v/>
      </c>
      <c r="L202" s="28" t="str">
        <f aca="false">IF($G202="","",IF($G202="Erledigt","Erledigt",IF($I202="","",IF($I202&lt;Einstellungen!$C$5,"Überfällig",IF($I202&lt;=Einstellungen!$C$5+7,"Fällig bald","Im Plan")))))</f>
        <v/>
      </c>
      <c r="N202" s="26" t="str">
        <f aca="false">IF($G202="","",COUNTIF($G$4:$G202,$G202))</f>
        <v/>
      </c>
      <c r="O202" s="33" t="str">
        <f aca="false">IF($G202="","",$G202&amp;"#"&amp;$N202)</f>
        <v/>
      </c>
    </row>
    <row r="203" customFormat="false" ht="21.75" hidden="false" customHeight="true" outlineLevel="0" collapsed="false">
      <c r="A203" s="28"/>
      <c r="B203" s="29"/>
      <c r="C203" s="29"/>
      <c r="D203" s="29"/>
      <c r="E203" s="29"/>
      <c r="F203" s="29"/>
      <c r="G203" s="30"/>
      <c r="H203" s="30"/>
      <c r="I203" s="31"/>
      <c r="J203" s="29"/>
      <c r="K203" s="32" t="str">
        <f aca="false">IF(OR($G203="",$G203="Erledigt",$I203=""),"",$I203-Einstellungen!$C$5)</f>
        <v/>
      </c>
      <c r="L203" s="28" t="str">
        <f aca="false">IF($G203="","",IF($G203="Erledigt","Erledigt",IF($I203="","",IF($I203&lt;Einstellungen!$C$5,"Überfällig",IF($I203&lt;=Einstellungen!$C$5+7,"Fällig bald","Im Plan")))))</f>
        <v/>
      </c>
      <c r="N203" s="26" t="str">
        <f aca="false">IF($G203="","",COUNTIF($G$4:$G203,$G203))</f>
        <v/>
      </c>
      <c r="O203" s="33" t="str">
        <f aca="false">IF($G203="","",$G203&amp;"#"&amp;$N203)</f>
        <v/>
      </c>
    </row>
  </sheetData>
  <mergeCells count="3">
    <mergeCell ref="A1:L1"/>
    <mergeCell ref="N1:O2"/>
    <mergeCell ref="A2:L2"/>
  </mergeCells>
  <conditionalFormatting sqref="F4:F203">
    <cfRule type="expression" priority="2" aboveAverage="0" equalAverage="0" bottom="0" percent="0" rank="0" text="" dxfId="11">
      <formula>$F4="Kritisch"</formula>
    </cfRule>
    <cfRule type="expression" priority="3" aboveAverage="0" equalAverage="0" bottom="0" percent="0" rank="0" text="" dxfId="12">
      <formula>$F4="Hoch"</formula>
    </cfRule>
    <cfRule type="expression" priority="4" aboveAverage="0" equalAverage="0" bottom="0" percent="0" rank="0" text="" dxfId="13">
      <formula>$F4="Mittel"</formula>
    </cfRule>
    <cfRule type="expression" priority="5" aboveAverage="0" equalAverage="0" bottom="0" percent="0" rank="0" text="" dxfId="14">
      <formula>$F4="Niedrig"</formula>
    </cfRule>
  </conditionalFormatting>
  <conditionalFormatting sqref="G4:G203">
    <cfRule type="expression" priority="6" aboveAverage="0" equalAverage="0" bottom="0" percent="0" rank="0" text="" dxfId="15">
      <formula>$G4="Backlog"</formula>
    </cfRule>
    <cfRule type="expression" priority="7" aboveAverage="0" equalAverage="0" bottom="0" percent="0" rank="0" text="" dxfId="16">
      <formula>$G4="Zu erledigen"</formula>
    </cfRule>
    <cfRule type="expression" priority="8" aboveAverage="0" equalAverage="0" bottom="0" percent="0" rank="0" text="" dxfId="17">
      <formula>$G4="In Bearbeitung"</formula>
    </cfRule>
    <cfRule type="expression" priority="9" aboveAverage="0" equalAverage="0" bottom="0" percent="0" rank="0" text="" dxfId="18">
      <formula>$G4="In Prüfung"</formula>
    </cfRule>
    <cfRule type="expression" priority="10" aboveAverage="0" equalAverage="0" bottom="0" percent="0" rank="0" text="" dxfId="19">
      <formula>$G4="Erledigt"</formula>
    </cfRule>
  </conditionalFormatting>
  <conditionalFormatting sqref="L4:L203">
    <cfRule type="expression" priority="11" aboveAverage="0" equalAverage="0" bottom="0" percent="0" rank="0" text="" dxfId="20">
      <formula>$L4="Überfällig"</formula>
    </cfRule>
    <cfRule type="expression" priority="12" aboveAverage="0" equalAverage="0" bottom="0" percent="0" rank="0" text="" dxfId="21">
      <formula>$L4="Fällig bald"</formula>
    </cfRule>
    <cfRule type="expression" priority="13" aboveAverage="0" equalAverage="0" bottom="0" percent="0" rank="0" text="" dxfId="19">
      <formula>$L4="Im Plan"</formula>
    </cfRule>
    <cfRule type="expression" priority="14" aboveAverage="0" equalAverage="0" bottom="0" percent="0" rank="0" text="" dxfId="22">
      <formula>$L4="Erledigt"</formula>
    </cfRule>
  </conditionalFormatting>
  <conditionalFormatting sqref="I4:I203">
    <cfRule type="expression" priority="15" aboveAverage="0" equalAverage="0" bottom="0" percent="0" rank="0" text="" dxfId="23">
      <formula>AND($I4&lt;&gt;"",$G4&lt;&gt;"Erledigt",$I4&lt;Einstellungen!$C$5)</formula>
    </cfRule>
  </conditionalFormatting>
  <conditionalFormatting sqref="J4:J203">
    <cfRule type="dataBar" priority="16">
      <dataBar showValue="1" minLength="10" maxLength="90">
        <cfvo type="num" val="0"/>
        <cfvo type="num" val="1"/>
        <color rgb="FF3E7CB1"/>
      </dataBar>
      <extLst>
        <ext xmlns:x14="http://schemas.microsoft.com/office/spreadsheetml/2009/9/main" uri="{B025F937-C7B1-47D3-B67F-A62EFF666E3E}">
          <x14:id>{E4887183-12B1-41E0-8420-686BECE550F0}</x14:id>
        </ext>
      </extLst>
    </cfRule>
  </conditionalFormatting>
  <dataValidations count="5">
    <dataValidation allowBlank="true" error="Bitte einen Wert aus der Liste wählen." errorStyle="stop" errorTitle="Ungültige Eingabe" operator="between" showDropDown="false" showErrorMessage="false" showInputMessage="false" sqref="D4:D203" type="list">
      <formula1>Einstellungen!$I$9:$I$15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E4:E203" type="list">
      <formula1>Einstellungen!$G$9:$G$14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F4:F203" type="list">
      <formula1>Einstellungen!$E$9:$E$12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G4:G203" type="list">
      <formula1>Einstellungen!$B$9:$B$13</formula1>
      <formula2>0</formula2>
    </dataValidation>
    <dataValidation allowBlank="true" error="Wert zwischen 0 % und 100 % eingeben." errorStyle="stop" errorTitle="Ungültiger Fortschritt" operator="between" showDropDown="false" showErrorMessage="false" showInputMessage="false" sqref="J4:J203" type="decimal">
      <formula1>0</formula1>
      <formula2>1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887183-12B1-41E0-8420-686BECE550F0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3E7CB1"/>
              <x14:axisColor rgb="FF000000"/>
            </x14:dataBar>
          </x14:cfRule>
          <xm:sqref>J4:J203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8B6F"/>
    <pageSetUpPr fitToPage="true"/>
  </sheetPr>
  <dimension ref="B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7"/>
    <col collapsed="false" customWidth="true" hidden="false" outlineLevel="0" max="3" min="3" style="0" width="7"/>
    <col collapsed="false" customWidth="true" hidden="false" outlineLevel="0" max="4" min="4" style="0" width="3"/>
    <col collapsed="false" customWidth="true" hidden="false" outlineLevel="0" max="5" min="5" style="0" width="17"/>
    <col collapsed="false" customWidth="true" hidden="false" outlineLevel="0" max="6" min="6" style="0" width="7"/>
    <col collapsed="false" customWidth="true" hidden="false" outlineLevel="0" max="7" min="7" style="0" width="3"/>
    <col collapsed="false" customWidth="true" hidden="false" outlineLevel="0" max="8" min="8" style="0" width="17"/>
    <col collapsed="false" customWidth="true" hidden="false" outlineLevel="0" max="9" min="9" style="0" width="7"/>
    <col collapsed="false" customWidth="true" hidden="false" outlineLevel="0" max="10" min="10" style="0" width="3"/>
  </cols>
  <sheetData>
    <row r="1" customFormat="false" ht="33.75" hidden="false" customHeight="true" outlineLevel="0" collapsed="false">
      <c r="B1" s="1" t="s">
        <v>106</v>
      </c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B2" s="2" t="s">
        <v>107</v>
      </c>
      <c r="C2" s="2"/>
      <c r="D2" s="2"/>
      <c r="E2" s="2"/>
      <c r="F2" s="2"/>
      <c r="G2" s="2"/>
      <c r="H2" s="2"/>
      <c r="I2" s="2"/>
    </row>
    <row r="3" customFormat="false" ht="6" hidden="false" customHeight="true" outlineLevel="0" collapsed="false"/>
    <row r="4" customFormat="false" ht="18" hidden="false" customHeight="true" outlineLevel="0" collapsed="false">
      <c r="B4" s="34" t="s">
        <v>108</v>
      </c>
      <c r="C4" s="34"/>
      <c r="E4" s="35" t="s">
        <v>109</v>
      </c>
      <c r="F4" s="35"/>
      <c r="H4" s="36" t="s">
        <v>110</v>
      </c>
      <c r="I4" s="36"/>
    </row>
    <row r="5" customFormat="false" ht="37.5" hidden="false" customHeight="true" outlineLevel="0" collapsed="false">
      <c r="B5" s="37" t="n">
        <f aca="false">COUNTA(Aufgaben!$B$4:$B$203)</f>
        <v>22</v>
      </c>
      <c r="C5" s="37"/>
      <c r="E5" s="38" t="n">
        <f aca="false">COUNTIF(Aufgaben!$G$4:$G$203,"In Bearbeitung")</f>
        <v>5</v>
      </c>
      <c r="F5" s="38"/>
      <c r="H5" s="39" t="n">
        <f aca="false">COUNTIF(Aufgaben!$G$4:$G$203,"Erledigt")</f>
        <v>4</v>
      </c>
      <c r="I5" s="39"/>
    </row>
    <row r="6" customFormat="false" ht="6" hidden="false" customHeight="true" outlineLevel="0" collapsed="false"/>
    <row r="7" customFormat="false" ht="18" hidden="false" customHeight="true" outlineLevel="0" collapsed="false">
      <c r="B7" s="40" t="s">
        <v>111</v>
      </c>
      <c r="C7" s="40"/>
      <c r="E7" s="41" t="s">
        <v>112</v>
      </c>
      <c r="F7" s="41"/>
      <c r="H7" s="42" t="s">
        <v>113</v>
      </c>
      <c r="I7" s="42"/>
    </row>
    <row r="8" customFormat="false" ht="37.5" hidden="false" customHeight="true" outlineLevel="0" collapsed="false">
      <c r="B8" s="43" t="n">
        <f aca="false">COUNTIF(Aufgaben!$L$4:$L$203,"Überfällig")</f>
        <v>2</v>
      </c>
      <c r="C8" s="43"/>
      <c r="E8" s="44" t="n">
        <f aca="false">IFERROR(COUNTIF(Aufgaben!$G$4:$G$203,"Erledigt")/COUNTA(Aufgaben!$B$4:$B$203),0)</f>
        <v>0.181818181818182</v>
      </c>
      <c r="F8" s="44"/>
      <c r="H8" s="45" t="n">
        <f aca="false">IFERROR(SUMPRODUCT((Aufgaben!$B$4:$B$203&lt;&gt;"")*(Aufgaben!$J$4:$J$203))/COUNTA(Aufgaben!$B$4:$B$203),0)</f>
        <v>0.386363636363636</v>
      </c>
      <c r="I8" s="45"/>
    </row>
    <row r="9" customFormat="false" ht="7.5" hidden="false" customHeight="true" outlineLevel="0" collapsed="false"/>
    <row r="11" customFormat="false" ht="28.35" hidden="false" customHeight="true" outlineLevel="0" collapsed="false">
      <c r="B11" s="46" t="s">
        <v>114</v>
      </c>
      <c r="C11" s="46"/>
      <c r="E11" s="47" t="s">
        <v>115</v>
      </c>
      <c r="F11" s="47"/>
      <c r="H11" s="48" t="s">
        <v>116</v>
      </c>
      <c r="I11" s="48"/>
    </row>
    <row r="12" customFormat="false" ht="15" hidden="false" customHeight="false" outlineLevel="0" collapsed="false">
      <c r="B12" s="49" t="s">
        <v>8</v>
      </c>
      <c r="C12" s="50" t="s">
        <v>117</v>
      </c>
      <c r="E12" s="49" t="s">
        <v>8</v>
      </c>
      <c r="F12" s="50" t="s">
        <v>117</v>
      </c>
      <c r="H12" s="49" t="s">
        <v>8</v>
      </c>
      <c r="I12" s="50" t="s">
        <v>117</v>
      </c>
    </row>
    <row r="13" customFormat="false" ht="15" hidden="false" customHeight="false" outlineLevel="0" collapsed="false">
      <c r="B13" s="51" t="str">
        <f aca="false">Einstellungen!$B$9</f>
        <v>Backlog</v>
      </c>
      <c r="C13" s="52" t="n">
        <f aca="false">COUNTIF(Aufgaben!$G$4:$G$203,Einstellungen!$B$9)</f>
        <v>4</v>
      </c>
      <c r="E13" s="51" t="str">
        <f aca="false">Einstellungen!$E$9</f>
        <v>Kritisch</v>
      </c>
      <c r="F13" s="52" t="n">
        <f aca="false">COUNTIF(Aufgaben!$F$4:$F$203,Einstellungen!$E$9)</f>
        <v>1</v>
      </c>
      <c r="H13" s="51" t="str">
        <f aca="false">Einstellungen!$G$9</f>
        <v>Anna B.</v>
      </c>
      <c r="I13" s="52" t="n">
        <f aca="false">COUNTIF(Aufgaben!$E$4:$E$203,Einstellungen!$G$9)</f>
        <v>4</v>
      </c>
    </row>
    <row r="14" customFormat="false" ht="15" hidden="false" customHeight="false" outlineLevel="0" collapsed="false">
      <c r="B14" s="51" t="str">
        <f aca="false">Einstellungen!$B$10</f>
        <v>Zu erledigen</v>
      </c>
      <c r="C14" s="52" t="n">
        <f aca="false">COUNTIF(Aufgaben!$G$4:$G$203,Einstellungen!$B$10)</f>
        <v>6</v>
      </c>
      <c r="E14" s="51" t="str">
        <f aca="false">Einstellungen!$E$10</f>
        <v>Hoch</v>
      </c>
      <c r="F14" s="52" t="n">
        <f aca="false">COUNTIF(Aufgaben!$F$4:$F$203,Einstellungen!$E$10)</f>
        <v>5</v>
      </c>
      <c r="H14" s="51" t="str">
        <f aca="false">Einstellungen!$G$10</f>
        <v>Markus S.</v>
      </c>
      <c r="I14" s="52" t="n">
        <f aca="false">COUNTIF(Aufgaben!$E$4:$E$203,Einstellungen!$G$10)</f>
        <v>5</v>
      </c>
    </row>
    <row r="15" customFormat="false" ht="15" hidden="false" customHeight="false" outlineLevel="0" collapsed="false">
      <c r="B15" s="51" t="str">
        <f aca="false">Einstellungen!$B$11</f>
        <v>In Bearbeitung</v>
      </c>
      <c r="C15" s="52" t="n">
        <f aca="false">COUNTIF(Aufgaben!$G$4:$G$203,Einstellungen!$B$11)</f>
        <v>5</v>
      </c>
      <c r="E15" s="51" t="str">
        <f aca="false">Einstellungen!$E$11</f>
        <v>Mittel</v>
      </c>
      <c r="F15" s="52" t="n">
        <f aca="false">COUNTIF(Aufgaben!$F$4:$F$203,Einstellungen!$E$11)</f>
        <v>10</v>
      </c>
      <c r="H15" s="51" t="str">
        <f aca="false">Einstellungen!$G$11</f>
        <v>Lena H.</v>
      </c>
      <c r="I15" s="52" t="n">
        <f aca="false">COUNTIF(Aufgaben!$E$4:$E$203,Einstellungen!$G$11)</f>
        <v>4</v>
      </c>
    </row>
    <row r="16" customFormat="false" ht="15" hidden="false" customHeight="false" outlineLevel="0" collapsed="false">
      <c r="B16" s="51" t="str">
        <f aca="false">Einstellungen!$B$12</f>
        <v>In Prüfung</v>
      </c>
      <c r="C16" s="52" t="n">
        <f aca="false">COUNTIF(Aufgaben!$G$4:$G$203,Einstellungen!$B$12)</f>
        <v>3</v>
      </c>
      <c r="E16" s="51" t="str">
        <f aca="false">Einstellungen!$E$12</f>
        <v>Niedrig</v>
      </c>
      <c r="F16" s="52" t="n">
        <f aca="false">COUNTIF(Aufgaben!$F$4:$F$203,Einstellungen!$E$12)</f>
        <v>6</v>
      </c>
      <c r="H16" s="51" t="str">
        <f aca="false">Einstellungen!$G$12</f>
        <v>Stefan W.</v>
      </c>
      <c r="I16" s="52" t="n">
        <f aca="false">COUNTIF(Aufgaben!$E$4:$E$203,Einstellungen!$G$12)</f>
        <v>3</v>
      </c>
    </row>
    <row r="17" customFormat="false" ht="15" hidden="false" customHeight="false" outlineLevel="0" collapsed="false">
      <c r="B17" s="51" t="str">
        <f aca="false">Einstellungen!$B$13</f>
        <v>Erledigt</v>
      </c>
      <c r="C17" s="52" t="n">
        <f aca="false">COUNTIF(Aufgaben!$G$4:$G$203,Einstellungen!$B$13)</f>
        <v>4</v>
      </c>
      <c r="H17" s="51" t="str">
        <f aca="false">Einstellungen!$G$13</f>
        <v>Thomas F.</v>
      </c>
      <c r="I17" s="52" t="n">
        <f aca="false">COUNTIF(Aufgaben!$E$4:$E$203,Einstellungen!$G$13)</f>
        <v>3</v>
      </c>
    </row>
    <row r="18" customFormat="false" ht="15" hidden="false" customHeight="false" outlineLevel="0" collapsed="false">
      <c r="H18" s="51" t="str">
        <f aca="false">Einstellungen!$G$14</f>
        <v>Julia K.</v>
      </c>
      <c r="I18" s="52" t="n">
        <f aca="false">COUNTIF(Aufgaben!$E$4:$E$203,Einstellungen!$G$14)</f>
        <v>3</v>
      </c>
    </row>
  </sheetData>
  <mergeCells count="17">
    <mergeCell ref="B1:I1"/>
    <mergeCell ref="B2:I2"/>
    <mergeCell ref="B4:C4"/>
    <mergeCell ref="E4:F4"/>
    <mergeCell ref="H4:I4"/>
    <mergeCell ref="B5:C5"/>
    <mergeCell ref="E5:F5"/>
    <mergeCell ref="H5:I5"/>
    <mergeCell ref="B7:C7"/>
    <mergeCell ref="E7:F7"/>
    <mergeCell ref="H7:I7"/>
    <mergeCell ref="B8:C8"/>
    <mergeCell ref="E8:F8"/>
    <mergeCell ref="H8:I8"/>
    <mergeCell ref="B11:C11"/>
    <mergeCell ref="E11:F11"/>
    <mergeCell ref="H11:I1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2A38"/>
    <pageSetUpPr fitToPage="true"/>
  </sheetPr>
  <dimension ref="B2:I15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false" outlineLevel="0" max="7" min="7" style="0" width="16"/>
    <col collapsed="false" customWidth="true" hidden="false" outlineLevel="0" max="8" min="8" style="0" width="3"/>
    <col collapsed="false" customWidth="true" hidden="false" outlineLevel="0" max="9" min="9" style="0" width="16"/>
    <col collapsed="false" customWidth="true" hidden="false" outlineLevel="0" max="10" min="10" style="0" width="3"/>
  </cols>
  <sheetData>
    <row r="2" customFormat="false" ht="30" hidden="false" customHeight="true" outlineLevel="0" collapsed="false">
      <c r="B2" s="15" t="s">
        <v>118</v>
      </c>
      <c r="C2" s="15"/>
      <c r="D2" s="15"/>
      <c r="E2" s="15"/>
      <c r="F2" s="15"/>
      <c r="G2" s="15"/>
      <c r="H2" s="15"/>
      <c r="I2" s="15"/>
    </row>
    <row r="3" customFormat="false" ht="18" hidden="false" customHeight="true" outlineLevel="0" collapsed="false">
      <c r="B3" s="2" t="s">
        <v>119</v>
      </c>
      <c r="C3" s="2"/>
      <c r="D3" s="2"/>
      <c r="E3" s="2"/>
      <c r="F3" s="2"/>
      <c r="G3" s="2"/>
      <c r="H3" s="2"/>
      <c r="I3" s="2"/>
    </row>
    <row r="5" customFormat="false" ht="15" hidden="false" customHeight="false" outlineLevel="0" collapsed="false">
      <c r="B5" s="53" t="s">
        <v>120</v>
      </c>
      <c r="C5" s="54" t="n">
        <f aca="true">TODAY()</f>
        <v>46305</v>
      </c>
      <c r="D5" s="54"/>
    </row>
    <row r="6" customFormat="false" ht="15" hidden="false" customHeight="true" outlineLevel="0" collapsed="false">
      <c r="B6" s="55" t="s">
        <v>121</v>
      </c>
      <c r="C6" s="55"/>
      <c r="D6" s="55"/>
      <c r="E6" s="55"/>
      <c r="F6" s="55"/>
      <c r="G6" s="55"/>
      <c r="H6" s="55"/>
      <c r="I6" s="55"/>
    </row>
    <row r="8" customFormat="false" ht="15" hidden="false" customHeight="false" outlineLevel="0" collapsed="false">
      <c r="B8" s="56" t="s">
        <v>122</v>
      </c>
      <c r="C8" s="57" t="s">
        <v>123</v>
      </c>
      <c r="E8" s="56" t="s">
        <v>10</v>
      </c>
      <c r="G8" s="56" t="s">
        <v>124</v>
      </c>
      <c r="I8" s="56" t="s">
        <v>8</v>
      </c>
    </row>
    <row r="9" customFormat="false" ht="15" hidden="false" customHeight="false" outlineLevel="0" collapsed="false">
      <c r="B9" s="58" t="s">
        <v>44</v>
      </c>
      <c r="C9" s="59" t="s">
        <v>125</v>
      </c>
      <c r="E9" s="60" t="s">
        <v>61</v>
      </c>
      <c r="G9" s="61" t="s">
        <v>37</v>
      </c>
      <c r="I9" s="61" t="s">
        <v>36</v>
      </c>
    </row>
    <row r="10" customFormat="false" ht="15" hidden="false" customHeight="false" outlineLevel="0" collapsed="false">
      <c r="B10" s="62" t="s">
        <v>48</v>
      </c>
      <c r="C10" s="63" t="n">
        <v>6</v>
      </c>
      <c r="E10" s="64" t="s">
        <v>31</v>
      </c>
      <c r="G10" s="61" t="s">
        <v>30</v>
      </c>
      <c r="I10" s="61" t="s">
        <v>52</v>
      </c>
    </row>
    <row r="11" customFormat="false" ht="15" hidden="false" customHeight="false" outlineLevel="0" collapsed="false">
      <c r="B11" s="65" t="s">
        <v>32</v>
      </c>
      <c r="C11" s="63" t="n">
        <v>4</v>
      </c>
      <c r="E11" s="66" t="s">
        <v>24</v>
      </c>
      <c r="G11" s="61" t="s">
        <v>23</v>
      </c>
      <c r="I11" s="61" t="s">
        <v>126</v>
      </c>
    </row>
    <row r="12" customFormat="false" ht="15" hidden="false" customHeight="false" outlineLevel="0" collapsed="false">
      <c r="B12" s="67" t="s">
        <v>54</v>
      </c>
      <c r="C12" s="63" t="n">
        <v>3</v>
      </c>
      <c r="E12" s="68" t="s">
        <v>43</v>
      </c>
      <c r="G12" s="61" t="s">
        <v>42</v>
      </c>
      <c r="I12" s="61" t="s">
        <v>102</v>
      </c>
    </row>
    <row r="13" customFormat="false" ht="15" hidden="false" customHeight="false" outlineLevel="0" collapsed="false">
      <c r="B13" s="69" t="s">
        <v>25</v>
      </c>
      <c r="C13" s="59" t="s">
        <v>125</v>
      </c>
      <c r="G13" s="61" t="s">
        <v>65</v>
      </c>
      <c r="I13" s="61" t="s">
        <v>41</v>
      </c>
    </row>
    <row r="14" customFormat="false" ht="15" hidden="false" customHeight="false" outlineLevel="0" collapsed="false">
      <c r="G14" s="61" t="s">
        <v>53</v>
      </c>
      <c r="I14" s="61" t="s">
        <v>29</v>
      </c>
    </row>
    <row r="15" customFormat="false" ht="15" hidden="false" customHeight="false" outlineLevel="0" collapsed="false">
      <c r="I15" s="61" t="s">
        <v>22</v>
      </c>
    </row>
  </sheetData>
  <mergeCells count="4">
    <mergeCell ref="B2:I2"/>
    <mergeCell ref="B3:I3"/>
    <mergeCell ref="C5:D5"/>
    <mergeCell ref="B6:I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2026-10-10T05:46:30Z</dcterms:created>
  <dc:creator>openpyxl</dc:creator>
  <dc:description/>
  <dc:language>en-US</dc:language>
  <cp:lastModifiedBy/>
  <dcterms:modified xsi:type="dcterms:W3CDTF">2026-10-10T05:46:32Z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