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rechnung" sheetId="1" state="visible" r:id="rId3"/>
    <sheet name="Jahresübersicht" sheetId="2" state="visible" r:id="rId4"/>
  </sheets>
  <definedNames>
    <definedName function="false" hidden="false" localSheetId="0" name="_xlnm.Print_Area" vbProcedure="false">Abrechnung!$B$2:$E$42</definedName>
    <definedName function="false" hidden="false" localSheetId="1" name="_xlnm.Print_Area" vbProcedure="false">Jahresübersicht!$B$2:$P$28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<sst xmlns="http://schemas.openxmlformats.org/spreadsheetml/2006/main" count="94" uniqueCount="92">
  <si>
    <t xml:space="preserve">LOHNABRECHNUNG · MINIJOB</t>
  </si>
  <si>
    <t xml:space="preserve">Geringfügige Beschäftigung nach § 8 SGB IV  ·  Abrechnungsjahr 2026</t>
  </si>
  <si>
    <t xml:space="preserve">LEGENDE:  Gelbe Felder = Eingabe (blaue Schrift, veränderbar)   ·   Grüne Felder = automatische Berechnung (nicht überschreiben)   ·   Die Prüfhinweise unten aktualisieren sich automatisch.</t>
  </si>
  <si>
    <t xml:space="preserve">SCHRITT 1 · STAMMDATEN</t>
  </si>
  <si>
    <t xml:space="preserve">Abrechnungsmonat</t>
  </si>
  <si>
    <t xml:space="preserve">Januar 2026</t>
  </si>
  <si>
    <t xml:space="preserve">Monat/Jahr des Leistungszeitraums</t>
  </si>
  <si>
    <t xml:space="preserve">Arbeitgeber / Firma</t>
  </si>
  <si>
    <t xml:space="preserve">Nordlicht Dienstleistungen GmbH</t>
  </si>
  <si>
    <t xml:space="preserve">Name des Unternehmens</t>
  </si>
  <si>
    <t xml:space="preserve">Anschrift Arbeitgeber</t>
  </si>
  <si>
    <t xml:space="preserve">Hafenstraße 12, 20457 Hamburg</t>
  </si>
  <si>
    <t xml:space="preserve">Straße, PLZ, Ort</t>
  </si>
  <si>
    <t xml:space="preserve">Arbeitnehmer/in</t>
  </si>
  <si>
    <t xml:space="preserve">Jana Hoffmann</t>
  </si>
  <si>
    <t xml:space="preserve">Vor- und Nachname</t>
  </si>
  <si>
    <t xml:space="preserve">Anschrift Arbeitnehmer/in</t>
  </si>
  <si>
    <t xml:space="preserve">Lindenallee 8, 22087 Hamburg</t>
  </si>
  <si>
    <t xml:space="preserve">Personalnummer</t>
  </si>
  <si>
    <t xml:space="preserve">MJ-2026-017</t>
  </si>
  <si>
    <t xml:space="preserve">Interne Kennung</t>
  </si>
  <si>
    <t xml:space="preserve">Beschäftigungsbeginn</t>
  </si>
  <si>
    <t xml:space="preserve">Datum lt. Arbeitsvertrag</t>
  </si>
  <si>
    <t xml:space="preserve">Beschäftigungsart</t>
  </si>
  <si>
    <t xml:space="preserve">Minijob (geringfügig entlohnt)</t>
  </si>
  <si>
    <t xml:space="preserve">geringfügig entlohnt / kurzfristig</t>
  </si>
  <si>
    <t xml:space="preserve">Rentenversicherung</t>
  </si>
  <si>
    <t xml:space="preserve">pflichtig</t>
  </si>
  <si>
    <t xml:space="preserve">pflichtig = 3,6 % AN-Anteil / befreit = 0 %</t>
  </si>
  <si>
    <t xml:space="preserve">SCHRITT 2 · VERDIENSTE</t>
  </si>
  <si>
    <t xml:space="preserve">Stundenlohn (EUR)</t>
  </si>
  <si>
    <t xml:space="preserve">Mindestlohn 2026: 13,90 €/Std.</t>
  </si>
  <si>
    <t xml:space="preserve">Arbeitsstunden im Monat</t>
  </si>
  <si>
    <t xml:space="preserve">tatsächlich geleistete Stunden</t>
  </si>
  <si>
    <t xml:space="preserve">Sonstige Zuschläge (EUR)</t>
  </si>
  <si>
    <t xml:space="preserve">z. B. Einmalzahlung, Zuschlag (steuerfrei prüfen)</t>
  </si>
  <si>
    <t xml:space="preserve">Bruttoverdienst (EUR)</t>
  </si>
  <si>
    <t xml:space="preserve">Stundenlohn × Stunden + Zuschläge</t>
  </si>
  <si>
    <t xml:space="preserve">SCHRITT 3 · ABZÜGE (ARBEITNEHMERSEITE)</t>
  </si>
  <si>
    <t xml:space="preserve">AN-Anteil RV – Satz</t>
  </si>
  <si>
    <t xml:space="preserve">3,6 % bei Pflicht, 0 % bei Befreiung</t>
  </si>
  <si>
    <t xml:space="preserve">AN-Anteil Rentenversicherung (EUR)</t>
  </si>
  <si>
    <t xml:space="preserve">Bruttoverdienst × RV-Satz</t>
  </si>
  <si>
    <t xml:space="preserve">Sonstige Abzüge (EUR)</t>
  </si>
  <si>
    <t xml:space="preserve">weitere zulässige Abzüge, falls vorhanden</t>
  </si>
  <si>
    <t xml:space="preserve">Summe Abzüge (EUR)</t>
  </si>
  <si>
    <t xml:space="preserve">RV-Anteil + sonstige Abzüge</t>
  </si>
  <si>
    <t xml:space="preserve">SCHRITT 4 · NETTOAUSZAHLUNG</t>
  </si>
  <si>
    <t xml:space="preserve">NETTOAUSZAHLUNG</t>
  </si>
  <si>
    <t xml:space="preserve">Bruttoverdienst − Summe Abzüge</t>
  </si>
  <si>
    <t xml:space="preserve">Auszahlungsdatum</t>
  </si>
  <si>
    <t xml:space="preserve">Datum der Überweisung</t>
  </si>
  <si>
    <t xml:space="preserve">Zahlungsweg</t>
  </si>
  <si>
    <t xml:space="preserve">Überweisung</t>
  </si>
  <si>
    <t xml:space="preserve">Überweisung / bar / Scheck</t>
  </si>
  <si>
    <t xml:space="preserve">Bemerkungen / Hinweise</t>
  </si>
  <si>
    <t xml:space="preserve">RV-Status: pflichtig (3,6 %)</t>
  </si>
  <si>
    <t xml:space="preserve">interne Vermerke, Korrekturen</t>
  </si>
  <si>
    <t xml:space="preserve">AUTOMATISCHE PRÜFHINWEISE 2026</t>
  </si>
  <si>
    <t xml:space="preserve">Mindestlohn (13,90 €/Std.)</t>
  </si>
  <si>
    <t xml:space="preserve">Minijob-Grenze (603 €/Monat)</t>
  </si>
  <si>
    <t xml:space="preserve">Jahresgrenze (12 × 603 = 7.236 €)</t>
  </si>
  <si>
    <t xml:space="preserve">Hinweis: Diese Vorlage dient der praktischen Orientierung und ersetzt keine individuelle steuer- oder sozialversicherungsrechtliche Beratung. Beitragssätze und Grenzwerte nach Stand 2026 (Mindestlohn 13,90 €/Std., Minijob-Grenze 603 €/Monat, AN-RV-Anteil 3,6 %).</t>
  </si>
  <si>
    <t xml:space="preserve">MINIJOB · JAHRESÜBERSICHT 2026</t>
  </si>
  <si>
    <t xml:space="preserve">Monatliche Bruttoverdienste je Minijobber/in – die Jahressumme und der Status zur Minijob-Grenze (603 €/Monat · 7.236 €/Jahr) werden automatisch berechnet.</t>
  </si>
  <si>
    <t xml:space="preserve">AUSFÜLLHINWEIS:  Namen und monatliche Bruttobeträge (gelbe Felder) eintragen. Ø-Monat, Jahressumme und Grenze-Status rechnen sich automatisch. Grenzwert-Basis: 603 €/Monat (Stand 2026).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</si>
  <si>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</si>
  <si>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</si>
  <si>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</si>
  <si>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</si>
  <si>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</si>
  <si>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</si>
  <si>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</si>
  <si>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</si>
  <si>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</si>
  <si>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</si>
  <si>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</si>
  <si>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</si>
  <si>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Jahressumme</t>
  </si>
  <si>
    <t xml:space="preserve">Grenze-Status</t>
  </si>
  <si>
    <t xml:space="preserve">Jana Hoffmann · MJ-2026-017</t>
  </si>
  <si>
    <t xml:space="preserve">Omar Yilmaz · MJ-2026-021</t>
  </si>
  <si>
    <t xml:space="preserve">Petra Lindqvist · MJ-2026-024</t>
  </si>
  <si>
    <t xml:space="preserve">Kofi Mensah · MJ-2026-029</t>
  </si>
  <si>
    <t xml:space="preserve">Elena Rossi · MJ-2026-033</t>
  </si>
  <si>
    <t xml:space="preserve">GESAMT (alle Minijobber)</t>
  </si>
  <si>
    <t xml:space="preserve">KENNZAHLEN 2026</t>
  </si>
  <si>
    <t xml:space="preserve">Aktive Minijobber/innen</t>
  </si>
  <si>
    <t xml:space="preserve">Gesamtaufwand Brutto/Jahr</t>
  </si>
  <si>
    <t xml:space="preserve">Ø Monatsaufwand (gesamt)</t>
  </si>
  <si>
    <t xml:space="preserve">Fälle über Grenze (Prüfung)</t>
  </si>
  <si>
    <t xml:space="preserve">Hinweis: Die Minijob-Grenze ist an den Mindestlohn gekoppelt und beträgt 2026  603 € pro Monat (≈ 7.236 € im Jahr). Gelegentliches, unvorhersehbares Überschreiten ist in engen Grenzen zulässig – im Einzelfall sozialversicherungsrechtlich prüfen.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</si>
</sst>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.mm\.yyyy"/>
    <numFmt numFmtId="166" formatCode="#,##0.00&quot; €&quot;;\-#,##0.00&quot; €&quot;"/>
    <numFmt numFmtId="167" formatCode="#,##0.00&quot; Std.&quot;"/>
    <numFmt numFmtId="168" formatCode="0.0\ %"/>
    <numFmt numFmtId="169" formatCode="#,##0;\–"/>
    <numFmt numFmtId="170" formatCode="#,##0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libri"/>
      <family val="0"/>
      <charset val="1"/>
    </font>
    <font>
      <i val="true"/>
      <sz val="10"/>
      <color rgb="FFFFFFFF"/>
      <name val="Calibri"/>
      <family val="0"/>
      <charset val="1"/>
    </font>
    <font>
      <b val="true"/>
      <sz val="9"/>
      <color rgb="FFB5742E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0"/>
      <color rgb="FF1A2621"/>
      <name val="Calibri"/>
      <family val="0"/>
      <charset val="1"/>
    </font>
    <font>
      <b val="true"/>
      <sz val="10"/>
      <color rgb="FF1F4E79"/>
      <name val="Calibri"/>
      <family val="0"/>
      <charset val="1"/>
    </font>
    <font>
      <i val="true"/>
      <sz val="8.5"/>
      <color rgb="FF6B7A74"/>
      <name val="Calibri"/>
      <family val="0"/>
      <charset val="1"/>
    </font>
    <font>
      <b val="true"/>
      <sz val="10"/>
      <color rgb="FF1A2621"/>
      <name val="Calibri"/>
      <family val="0"/>
      <charset val="1"/>
    </font>
    <font>
      <b val="true"/>
      <sz val="11"/>
      <color rgb="FF1E6F5C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22"/>
      <color rgb="FFB5742E"/>
      <name val="Calibri"/>
      <family val="0"/>
      <charset val="1"/>
    </font>
    <font>
      <i val="true"/>
      <sz val="9"/>
      <color rgb="FF6B7A74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9.5"/>
      <color rgb="FF1A2621"/>
      <name val="Calibri"/>
      <family val="0"/>
      <charset val="1"/>
    </font>
    <font>
      <b val="true"/>
      <sz val="9"/>
      <color rgb="FF1F4E79"/>
      <name val="Calibri"/>
      <family val="0"/>
      <charset val="1"/>
    </font>
    <font>
      <b val="true"/>
      <sz val="9.5"/>
      <color rgb="FF1E6F5C"/>
      <name val="Calibri"/>
      <family val="0"/>
      <charset val="1"/>
    </font>
    <font>
      <b val="true"/>
      <sz val="9"/>
      <color rgb="FF1A2621"/>
      <name val="Calibri"/>
      <family val="0"/>
      <charset val="1"/>
    </font>
    <font>
      <b val="true"/>
      <sz val="10"/>
      <color rgb="FF1E6F5C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1382E"/>
        <bgColor rgb="FF1A2621"/>
      </patternFill>
    </fill>
    <fill>
      <patternFill patternType="solid">
        <fgColor rgb="FF1E6F5C"/>
        <bgColor rgb="FF008080"/>
      </patternFill>
    </fill>
    <fill>
      <patternFill patternType="solid">
        <fgColor rgb="FFF3EEE3"/>
        <bgColor rgb="FFEAF1EE"/>
      </patternFill>
    </fill>
    <fill>
      <patternFill patternType="solid">
        <fgColor rgb="FFFFFFFF"/>
        <bgColor rgb="FFEAF1EE"/>
      </patternFill>
    </fill>
    <fill>
      <patternFill patternType="solid">
        <fgColor rgb="FFFCE9B8"/>
        <bgColor rgb="FFF7E0E0"/>
      </patternFill>
    </fill>
    <fill>
      <patternFill patternType="solid">
        <fgColor rgb="FFEAF1EE"/>
        <bgColor rgb="FFF3EEE3"/>
      </patternFill>
    </fill>
    <fill>
      <patternFill patternType="solid">
        <fgColor rgb="FFB5742E"/>
        <bgColor rgb="FFFF6600"/>
      </patternFill>
    </fill>
    <fill>
      <patternFill patternType="solid">
        <fgColor rgb="FF33404A"/>
        <bgColor rgb="FF11382E"/>
      </patternFill>
    </fill>
    <fill>
      <patternFill patternType="solid">
        <fgColor rgb="FFD7E8E2"/>
        <bgColor rgb="FFDFF0E6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>
        <color rgb="FFB5742E"/>
      </left>
      <right style="medium">
        <color rgb="FFB5742E"/>
      </right>
      <top style="medium">
        <color rgb="FFB5742E"/>
      </top>
      <bottom style="medium">
        <color rgb="FFB5742E"/>
      </bottom>
      <diagonal/>
    </border>
    <border diagonalUp="false" diagonalDown="false">
      <left style="thin">
        <color rgb="FFC3D4CD"/>
      </left>
      <right style="thin">
        <color rgb="FFC3D4CD"/>
      </right>
      <top style="thin">
        <color rgb="FFC3D4CD"/>
      </top>
      <bottom style="thin">
        <color rgb="FFC3D4CD"/>
      </bottom>
      <diagonal/>
    </border>
    <border diagonalUp="false" diagonalDown="false">
      <left style="thin">
        <color rgb="FF33404A"/>
      </left>
      <right style="thin">
        <color rgb="FF33404A"/>
      </right>
      <top style="thin">
        <color rgb="FF33404A"/>
      </top>
      <bottom style="thin">
        <color rgb="FF33404A"/>
      </bottom>
      <diagonal/>
    </border>
    <border diagonalUp="false" diagonalDown="false">
      <left style="thin">
        <color rgb="FF1E6F5C"/>
      </left>
      <right style="thin">
        <color rgb="FF1E6F5C"/>
      </right>
      <top style="thin">
        <color rgb="FF1E6F5C"/>
      </top>
      <bottom style="thin">
        <color rgb="FF1E6F5C"/>
      </bottom>
      <diagonal/>
    </border>
    <border diagonalUp="false" diagonalDown="false">
      <left style="thin">
        <color rgb="FF11382E"/>
      </left>
      <right style="thin">
        <color rgb="FF11382E"/>
      </right>
      <top style="thin">
        <color rgb="FF11382E"/>
      </top>
      <bottom style="thin">
        <color rgb="FF11382E"/>
      </bottom>
      <diagonal/>
    </border>
    <border diagonalUp="false" diagonalDown="false">
      <left style="thin">
        <color rgb="FFB5742E"/>
      </left>
      <right style="thin">
        <color rgb="FFB5742E"/>
      </right>
      <top style="thin">
        <color rgb="FFB5742E"/>
      </top>
      <bottom style="thin">
        <color rgb="FFB5742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4" borderId="1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7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8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9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6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9" fillId="6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2" fillId="7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8" fillId="7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7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1" fillId="7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3" fillId="8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6" fontId="14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7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6" fillId="9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7" fillId="9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20" fillId="6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21" fillId="1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2" fillId="7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9" fillId="7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7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6" borderId="2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5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17" fillId="2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6" fillId="8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2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23" fillId="1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23" fillId="1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3C8C5A"/>
      </font>
      <fill>
        <patternFill>
          <bgColor rgb="FFDFF0E6"/>
        </patternFill>
      </fill>
    </dxf>
    <dxf>
      <font>
        <name val="Calibri"/>
        <charset val="1"/>
        <family val="0"/>
        <b val="1"/>
        <color rgb="FFB23A3A"/>
      </font>
      <fill>
        <patternFill>
          <bgColor rgb="FFF7E0E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5742E"/>
      <rgbColor rgb="FF800080"/>
      <rgbColor rgb="FF1E6F5C"/>
      <rgbColor rgb="FFC3D4CD"/>
      <rgbColor rgb="FF6B7A74"/>
      <rgbColor rgb="FF9999FF"/>
      <rgbColor rgb="FFB23A3A"/>
      <rgbColor rgb="FFF3EEE3"/>
      <rgbColor rgb="FFDFF0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1EE"/>
      <rgbColor rgb="FFD7E8E2"/>
      <rgbColor rgb="FFFCE9B8"/>
      <rgbColor rgb="FF99CCFF"/>
      <rgbColor rgb="FFFF99CC"/>
      <rgbColor rgb="FFCC99FF"/>
      <rgbColor rgb="FFF7E0E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C8C5A"/>
      <rgbColor rgb="FF11382E"/>
      <rgbColor rgb="FF1A2621"/>
      <rgbColor rgb="FF993300"/>
      <rgbColor rgb="FF993366"/>
      <rgbColor rgb="FF1F4E79"/>
      <rgbColor rgb="FF3340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34"/>
    <col collapsed="false" customWidth="true" hidden="false" outlineLevel="0" max="4" min="3" style="1" width="20"/>
    <col collapsed="false" customWidth="true" hidden="false" outlineLevel="0" max="5" min="5" style="1" width="40"/>
    <col collapsed="false" customWidth="true" hidden="false" outlineLevel="0" max="6" min="6" style="1" width="2.5"/>
  </cols>
  <sheetData>
    <row r="2" customFormat="false" ht="36" hidden="false" customHeight="true" outlineLevel="0" collapsed="false">
      <c r="B2" s="2" t="s">
        <v>0</v>
      </c>
      <c r="C2" s="2"/>
      <c r="D2" s="2"/>
      <c r="E2" s="2"/>
    </row>
    <row r="3" customFormat="false" ht="19.5" hidden="false" customHeight="true" outlineLevel="0" collapsed="false">
      <c r="B3" s="3" t="s">
        <v>1</v>
      </c>
      <c r="C3" s="3"/>
      <c r="D3" s="3"/>
      <c r="E3" s="3"/>
    </row>
    <row r="5" customFormat="false" ht="30" hidden="false" customHeight="true" outlineLevel="0" collapsed="false">
      <c r="B5" s="4" t="s">
        <v>2</v>
      </c>
      <c r="C5" s="4"/>
      <c r="D5" s="4"/>
      <c r="E5" s="4"/>
    </row>
    <row r="7" customFormat="false" ht="21.75" hidden="false" customHeight="true" outlineLevel="0" collapsed="false">
      <c r="B7" s="5" t="s">
        <v>3</v>
      </c>
      <c r="C7" s="5"/>
      <c r="D7" s="5"/>
      <c r="E7" s="5"/>
    </row>
    <row r="8" customFormat="false" ht="19.5" hidden="false" customHeight="true" outlineLevel="0" collapsed="false">
      <c r="B8" s="6" t="s">
        <v>4</v>
      </c>
      <c r="C8" s="7" t="s">
        <v>5</v>
      </c>
      <c r="D8" s="7"/>
      <c r="E8" s="8" t="s">
        <v>6</v>
      </c>
    </row>
    <row r="9" customFormat="false" ht="19.5" hidden="false" customHeight="true" outlineLevel="0" collapsed="false">
      <c r="B9" s="6" t="s">
        <v>7</v>
      </c>
      <c r="C9" s="7" t="s">
        <v>8</v>
      </c>
      <c r="D9" s="7"/>
      <c r="E9" s="8" t="s">
        <v>9</v>
      </c>
    </row>
    <row r="10" customFormat="false" ht="19.5" hidden="false" customHeight="true" outlineLevel="0" collapsed="false">
      <c r="B10" s="6" t="s">
        <v>10</v>
      </c>
      <c r="C10" s="7" t="s">
        <v>11</v>
      </c>
      <c r="D10" s="7"/>
      <c r="E10" s="8" t="s">
        <v>12</v>
      </c>
    </row>
    <row r="11" customFormat="false" ht="19.5" hidden="false" customHeight="true" outlineLevel="0" collapsed="false">
      <c r="B11" s="6" t="s">
        <v>13</v>
      </c>
      <c r="C11" s="7" t="s">
        <v>14</v>
      </c>
      <c r="D11" s="7"/>
      <c r="E11" s="8" t="s">
        <v>15</v>
      </c>
    </row>
    <row r="12" customFormat="false" ht="19.5" hidden="false" customHeight="true" outlineLevel="0" collapsed="false">
      <c r="B12" s="6" t="s">
        <v>16</v>
      </c>
      <c r="C12" s="7" t="s">
        <v>17</v>
      </c>
      <c r="D12" s="7"/>
      <c r="E12" s="8" t="s">
        <v>12</v>
      </c>
    </row>
    <row r="13" customFormat="false" ht="19.5" hidden="false" customHeight="true" outlineLevel="0" collapsed="false">
      <c r="B13" s="6" t="s">
        <v>18</v>
      </c>
      <c r="C13" s="7" t="s">
        <v>19</v>
      </c>
      <c r="D13" s="7"/>
      <c r="E13" s="8" t="s">
        <v>20</v>
      </c>
    </row>
    <row r="14" customFormat="false" ht="19.5" hidden="false" customHeight="true" outlineLevel="0" collapsed="false">
      <c r="B14" s="6" t="s">
        <v>21</v>
      </c>
      <c r="C14" s="9" t="n">
        <v>45901</v>
      </c>
      <c r="D14" s="9"/>
      <c r="E14" s="8" t="s">
        <v>22</v>
      </c>
    </row>
    <row r="15" customFormat="false" ht="19.5" hidden="false" customHeight="true" outlineLevel="0" collapsed="false">
      <c r="B15" s="6" t="s">
        <v>23</v>
      </c>
      <c r="C15" s="7" t="s">
        <v>24</v>
      </c>
      <c r="D15" s="7"/>
      <c r="E15" s="8" t="s">
        <v>25</v>
      </c>
    </row>
    <row r="16" customFormat="false" ht="19.5" hidden="false" customHeight="true" outlineLevel="0" collapsed="false">
      <c r="B16" s="6" t="s">
        <v>26</v>
      </c>
      <c r="C16" s="10" t="s">
        <v>27</v>
      </c>
      <c r="D16" s="10"/>
      <c r="E16" s="8" t="s">
        <v>28</v>
      </c>
    </row>
    <row r="18" customFormat="false" ht="21.75" hidden="false" customHeight="true" outlineLevel="0" collapsed="false">
      <c r="B18" s="5" t="s">
        <v>29</v>
      </c>
      <c r="C18" s="5"/>
      <c r="D18" s="5"/>
      <c r="E18" s="5"/>
    </row>
    <row r="19" customFormat="false" ht="19.5" hidden="false" customHeight="true" outlineLevel="0" collapsed="false">
      <c r="B19" s="6" t="s">
        <v>30</v>
      </c>
      <c r="C19" s="11" t="n">
        <v>13.9</v>
      </c>
      <c r="D19" s="11"/>
      <c r="E19" s="8" t="s">
        <v>31</v>
      </c>
    </row>
    <row r="20" customFormat="false" ht="19.5" hidden="false" customHeight="true" outlineLevel="0" collapsed="false">
      <c r="B20" s="6" t="s">
        <v>32</v>
      </c>
      <c r="C20" s="12" t="n">
        <v>38</v>
      </c>
      <c r="D20" s="12"/>
      <c r="E20" s="8" t="s">
        <v>33</v>
      </c>
    </row>
    <row r="21" customFormat="false" ht="19.5" hidden="false" customHeight="true" outlineLevel="0" collapsed="false">
      <c r="B21" s="6" t="s">
        <v>34</v>
      </c>
      <c r="C21" s="11" t="n">
        <v>0</v>
      </c>
      <c r="D21" s="11"/>
      <c r="E21" s="8" t="s">
        <v>35</v>
      </c>
    </row>
    <row r="22" customFormat="false" ht="21.75" hidden="false" customHeight="true" outlineLevel="0" collapsed="false">
      <c r="B22" s="13" t="s">
        <v>36</v>
      </c>
      <c r="C22" s="14" t="n">
        <f aca="false">C19*C20+C21</f>
        <v>528.2</v>
      </c>
      <c r="D22" s="14"/>
      <c r="E22" s="8" t="s">
        <v>37</v>
      </c>
    </row>
    <row r="24" customFormat="false" ht="21.75" hidden="false" customHeight="true" outlineLevel="0" collapsed="false">
      <c r="B24" s="5" t="s">
        <v>38</v>
      </c>
      <c r="C24" s="5"/>
      <c r="D24" s="5"/>
      <c r="E24" s="5"/>
    </row>
    <row r="25" customFormat="false" ht="19.5" hidden="false" customHeight="true" outlineLevel="0" collapsed="false">
      <c r="B25" s="6" t="s">
        <v>39</v>
      </c>
      <c r="C25" s="15" t="n">
        <f aca="false">IF(C16="pflichtig",0.036,0)</f>
        <v>0.036</v>
      </c>
      <c r="D25" s="15"/>
      <c r="E25" s="8" t="s">
        <v>40</v>
      </c>
    </row>
    <row r="26" customFormat="false" ht="19.5" hidden="false" customHeight="true" outlineLevel="0" collapsed="false">
      <c r="B26" s="6" t="s">
        <v>41</v>
      </c>
      <c r="C26" s="16" t="n">
        <f aca="false">C22*C25</f>
        <v>19.0152</v>
      </c>
      <c r="D26" s="16"/>
      <c r="E26" s="8" t="s">
        <v>42</v>
      </c>
    </row>
    <row r="27" customFormat="false" ht="19.5" hidden="false" customHeight="true" outlineLevel="0" collapsed="false">
      <c r="B27" s="6" t="s">
        <v>43</v>
      </c>
      <c r="C27" s="11" t="n">
        <v>0</v>
      </c>
      <c r="D27" s="11"/>
      <c r="E27" s="8" t="s">
        <v>44</v>
      </c>
    </row>
    <row r="28" customFormat="false" ht="19.5" hidden="false" customHeight="true" outlineLevel="0" collapsed="false">
      <c r="B28" s="13" t="s">
        <v>45</v>
      </c>
      <c r="C28" s="17" t="n">
        <f aca="false">C26+C27</f>
        <v>19.0152</v>
      </c>
      <c r="D28" s="17"/>
      <c r="E28" s="8" t="s">
        <v>46</v>
      </c>
    </row>
    <row r="30" customFormat="false" ht="21.75" hidden="false" customHeight="true" outlineLevel="0" collapsed="false">
      <c r="B30" s="5" t="s">
        <v>47</v>
      </c>
      <c r="C30" s="5"/>
      <c r="D30" s="5"/>
      <c r="E30" s="5"/>
    </row>
    <row r="31" customFormat="false" ht="24" hidden="false" customHeight="true" outlineLevel="0" collapsed="false">
      <c r="B31" s="18" t="s">
        <v>48</v>
      </c>
      <c r="C31" s="19" t="n">
        <f aca="false">C22-C28</f>
        <v>509.1848</v>
      </c>
      <c r="D31" s="19"/>
      <c r="E31" s="20" t="s">
        <v>49</v>
      </c>
    </row>
    <row r="32" customFormat="false" ht="24" hidden="false" customHeight="true" outlineLevel="0" collapsed="false">
      <c r="B32" s="18"/>
      <c r="C32" s="19"/>
      <c r="D32" s="19"/>
      <c r="E32" s="20"/>
    </row>
    <row r="33" customFormat="false" ht="19.5" hidden="false" customHeight="true" outlineLevel="0" collapsed="false">
      <c r="B33" s="6" t="s">
        <v>50</v>
      </c>
      <c r="C33" s="9" t="n">
        <v>46053</v>
      </c>
      <c r="D33" s="9"/>
      <c r="E33" s="8" t="s">
        <v>51</v>
      </c>
    </row>
    <row r="34" customFormat="false" ht="19.5" hidden="false" customHeight="true" outlineLevel="0" collapsed="false">
      <c r="B34" s="6" t="s">
        <v>52</v>
      </c>
      <c r="C34" s="10" t="s">
        <v>53</v>
      </c>
      <c r="D34" s="10"/>
      <c r="E34" s="8" t="s">
        <v>54</v>
      </c>
    </row>
    <row r="35" customFormat="false" ht="19.5" hidden="false" customHeight="true" outlineLevel="0" collapsed="false">
      <c r="B35" s="6" t="s">
        <v>55</v>
      </c>
      <c r="C35" s="7" t="s">
        <v>56</v>
      </c>
      <c r="D35" s="7"/>
      <c r="E35" s="8" t="s">
        <v>57</v>
      </c>
    </row>
    <row r="37" customFormat="false" ht="21.75" hidden="false" customHeight="true" outlineLevel="0" collapsed="false">
      <c r="B37" s="5" t="s">
        <v>58</v>
      </c>
      <c r="C37" s="5"/>
      <c r="D37" s="5"/>
      <c r="E37" s="5"/>
    </row>
    <row r="38" customFormat="false" ht="19.5" hidden="false" customHeight="true" outlineLevel="0" collapsed="false">
      <c r="B38" s="13" t="s">
        <v>59</v>
      </c>
      <c r="C38" s="21" t="str">
        <f aca="false">IF(C19&gt;=13.9,"✓  Mindestlohn eingehalten","⚠  Stundenlohn unter dem Mindestlohn 2026!")</f>
        <v>✓  Mindestlohn eingehalten</v>
      </c>
      <c r="D38" s="21"/>
      <c r="E38" s="21"/>
    </row>
    <row r="39" customFormat="false" ht="19.5" hidden="false" customHeight="true" outlineLevel="0" collapsed="false">
      <c r="B39" s="13" t="s">
        <v>60</v>
      </c>
      <c r="C39" s="21" t="str">
        <f aca="false">IF(C22&lt;=603,"✓  innerhalb der Minijob-Grenze",IF(C22&lt;=2000,"⚠  Midijob-Bereich (603–2.000 €) prüfen","⚠  über Minijob-/Midijob-Grenze – sozialversicherungspflichtig!"))</f>
        <v>✓  innerhalb der Minijob-Grenze</v>
      </c>
      <c r="D39" s="21"/>
      <c r="E39" s="21"/>
    </row>
    <row r="40" customFormat="false" ht="19.5" hidden="false" customHeight="true" outlineLevel="0" collapsed="false">
      <c r="B40" s="13" t="s">
        <v>61</v>
      </c>
      <c r="C40" s="21" t="str">
        <f aca="false">IF(C22*12&lt;=7236,"✓  bei konstantem Verdienst im Jahresrahmen","⚠  Jahreshochrechnung über 7.236 € – bitte Gesamtjahr prüfen")</f>
        <v>✓  bei konstantem Verdienst im Jahresrahmen</v>
      </c>
      <c r="D40" s="21"/>
      <c r="E40" s="21"/>
    </row>
    <row r="42" customFormat="false" ht="42" hidden="false" customHeight="true" outlineLevel="0" collapsed="false">
      <c r="B42" s="22" t="s">
        <v>62</v>
      </c>
      <c r="C42" s="22"/>
      <c r="D42" s="22"/>
      <c r="E42" s="22"/>
    </row>
  </sheetData>
  <mergeCells count="35">
    <mergeCell ref="B2:E2"/>
    <mergeCell ref="B3:E3"/>
    <mergeCell ref="B5:E5"/>
    <mergeCell ref="B7:E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8:E18"/>
    <mergeCell ref="C19:D19"/>
    <mergeCell ref="C20:D20"/>
    <mergeCell ref="C21:D21"/>
    <mergeCell ref="C22:D22"/>
    <mergeCell ref="B24:E24"/>
    <mergeCell ref="C25:D25"/>
    <mergeCell ref="C26:D26"/>
    <mergeCell ref="C27:D27"/>
    <mergeCell ref="C28:D28"/>
    <mergeCell ref="B30:E30"/>
    <mergeCell ref="B31:B32"/>
    <mergeCell ref="C31:D32"/>
    <mergeCell ref="E31:E32"/>
    <mergeCell ref="C33:D33"/>
    <mergeCell ref="C34:D34"/>
    <mergeCell ref="C35:D35"/>
    <mergeCell ref="B37:E37"/>
    <mergeCell ref="C38:E38"/>
    <mergeCell ref="C39:E39"/>
    <mergeCell ref="C40:E40"/>
    <mergeCell ref="B42:E42"/>
  </mergeCells>
  <conditionalFormatting sqref="C38:E38">
    <cfRule type="expression" priority="2" aboveAverage="0" equalAverage="0" bottom="0" percent="0" rank="0" text="" dxfId="0">
      <formula>LEFT(C38,1)="✓"</formula>
    </cfRule>
    <cfRule type="expression" priority="3" aboveAverage="0" equalAverage="0" bottom="0" percent="0" rank="0" text="" dxfId="1">
      <formula>LEFT(C38,1)="⚠"</formula>
    </cfRule>
  </conditionalFormatting>
  <conditionalFormatting sqref="C39:E39">
    <cfRule type="expression" priority="4" aboveAverage="0" equalAverage="0" bottom="0" percent="0" rank="0" text="" dxfId="0">
      <formula>LEFT(C39,1)="✓"</formula>
    </cfRule>
    <cfRule type="expression" priority="5" aboveAverage="0" equalAverage="0" bottom="0" percent="0" rank="0" text="" dxfId="1">
      <formula>LEFT(C39,1)="⚠"</formula>
    </cfRule>
  </conditionalFormatting>
  <conditionalFormatting sqref="C40:E40">
    <cfRule type="expression" priority="6" aboveAverage="0" equalAverage="0" bottom="0" percent="0" rank="0" text="" dxfId="0">
      <formula>LEFT(C40,1)="✓"</formula>
    </cfRule>
    <cfRule type="expression" priority="7" aboveAverage="0" equalAverage="0" bottom="0" percent="0" rank="0" text="" dxfId="1">
      <formula>LEFT(C40,1)="⚠"</formula>
    </cfRule>
  </conditionalFormatting>
  <dataValidations count="3">
    <dataValidation allowBlank="true" error="Bitte einen Wert aus der Liste wählen." errorStyle="stop" errorTitle="Ungültige Eingabe" operator="between" showDropDown="false" showErrorMessage="false" showInputMessage="false" sqref="C16" type="list">
      <formula1>"pflichtig,befreit"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C15" type="list">
      <formula1>"Minijob (geringfügig entlohnt),Minijob (kurzfristig)"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C34" type="list">
      <formula1>"Überweisung,bar,Scheck"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P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26"/>
    <col collapsed="false" customWidth="true" hidden="false" outlineLevel="0" max="14" min="3" style="1" width="8.5"/>
    <col collapsed="false" customWidth="true" hidden="false" outlineLevel="0" max="15" min="15" style="1" width="14"/>
    <col collapsed="false" customWidth="true" hidden="false" outlineLevel="0" max="16" min="16" style="1" width="22"/>
  </cols>
  <sheetData>
    <row r="2" customFormat="false" ht="36" hidden="false" customHeight="true" outlineLevel="0" collapsed="false">
      <c r="B2" s="2" t="s">
        <v>63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customFormat="false" ht="19.5" hidden="false" customHeight="true" outlineLevel="0" collapsed="false">
      <c r="B3" s="3" t="s">
        <v>64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customFormat="false" ht="30" hidden="false" customHeight="true" outlineLevel="0" collapsed="false">
      <c r="B5" s="4" t="s">
        <v>65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7" customFormat="false" ht="25.5" hidden="false" customHeight="true" outlineLevel="0" collapsed="false">
      <c r="B7" s="23" t="s">
        <v>13</v>
      </c>
      <c r="C7" s="24" t="s">
        <v>66</v>
      </c>
      <c r="D7" s="24" t="s">
        <v>67</v>
      </c>
      <c r="E7" s="24" t="s">
        <v>68</v>
      </c>
      <c r="F7" s="24" t="s">
        <v>69</v>
      </c>
      <c r="G7" s="24" t="s">
        <v>70</v>
      </c>
      <c r="H7" s="24" t="s">
        <v>71</v>
      </c>
      <c r="I7" s="24" t="s">
        <v>72</v>
      </c>
      <c r="J7" s="24" t="s">
        <v>73</v>
      </c>
      <c r="K7" s="24" t="s">
        <v>74</v>
      </c>
      <c r="L7" s="24" t="s">
        <v>75</v>
      </c>
      <c r="M7" s="24" t="s">
        <v>76</v>
      </c>
      <c r="N7" s="24" t="s">
        <v>77</v>
      </c>
      <c r="O7" s="25" t="s">
        <v>78</v>
      </c>
      <c r="P7" s="25" t="s">
        <v>79</v>
      </c>
    </row>
    <row r="8" customFormat="false" ht="18.75" hidden="false" customHeight="true" outlineLevel="0" collapsed="false">
      <c r="B8" s="26" t="s">
        <v>80</v>
      </c>
      <c r="C8" s="27" t="n">
        <v>528.2</v>
      </c>
      <c r="D8" s="27" t="n">
        <v>542.1</v>
      </c>
      <c r="E8" s="27" t="n">
        <v>556</v>
      </c>
      <c r="F8" s="27" t="n">
        <v>520</v>
      </c>
      <c r="G8" s="27" t="n">
        <v>563</v>
      </c>
      <c r="H8" s="27" t="n">
        <v>535.5</v>
      </c>
      <c r="I8" s="27" t="n">
        <v>549.4</v>
      </c>
      <c r="J8" s="27" t="n">
        <v>556</v>
      </c>
      <c r="K8" s="27" t="n">
        <v>542.1</v>
      </c>
      <c r="L8" s="27" t="n">
        <v>528.2</v>
      </c>
      <c r="M8" s="27" t="n">
        <v>563</v>
      </c>
      <c r="N8" s="27" t="n">
        <v>550</v>
      </c>
      <c r="O8" s="28" t="n">
        <f aca="false">IF(B8="","–",SUM(C8:N8))</f>
        <v>6533.5</v>
      </c>
      <c r="P8" s="29" t="str">
        <f aca="false">IF(SUM(C8:N8)=0,"–",IF(MAX(C8:N8)&gt;603,"⚠ Monat über 603 €",IF(SUM(C8:N8)&gt;7236,"⚠ Jahresgrenze über 7.236 €","✓ im Minijob-Rahmen")))</f>
        <v>✓ im Minijob-Rahmen</v>
      </c>
    </row>
    <row r="9" customFormat="false" ht="18.75" hidden="false" customHeight="true" outlineLevel="0" collapsed="false">
      <c r="B9" s="30" t="s">
        <v>81</v>
      </c>
      <c r="C9" s="27" t="n">
        <v>417</v>
      </c>
      <c r="D9" s="27" t="n">
        <v>445</v>
      </c>
      <c r="E9" s="27" t="n">
        <v>459</v>
      </c>
      <c r="F9" s="27" t="n">
        <v>431</v>
      </c>
      <c r="G9" s="27" t="n">
        <v>473</v>
      </c>
      <c r="H9" s="27" t="n">
        <v>459</v>
      </c>
      <c r="I9" s="27" t="n">
        <v>445</v>
      </c>
      <c r="J9" s="27" t="n">
        <v>487</v>
      </c>
      <c r="K9" s="27" t="n">
        <v>459</v>
      </c>
      <c r="L9" s="27" t="n">
        <v>431</v>
      </c>
      <c r="M9" s="27" t="n">
        <v>445</v>
      </c>
      <c r="N9" s="27" t="n">
        <v>459</v>
      </c>
      <c r="O9" s="28" t="n">
        <f aca="false">IF(B9="","–",SUM(C9:N9))</f>
        <v>5410</v>
      </c>
      <c r="P9" s="29" t="str">
        <f aca="false">IF(SUM(C9:N9)=0,"–",IF(MAX(C9:N9)&gt;603,"⚠ Monat über 603 €",IF(SUM(C9:N9)&gt;7236,"⚠ Jahresgrenze über 7.236 €","✓ im Minijob-Rahmen")))</f>
        <v>✓ im Minijob-Rahmen</v>
      </c>
    </row>
    <row r="10" customFormat="false" ht="18.75" hidden="false" customHeight="true" outlineLevel="0" collapsed="false">
      <c r="B10" s="26" t="s">
        <v>82</v>
      </c>
      <c r="C10" s="27" t="n">
        <v>600</v>
      </c>
      <c r="D10" s="27" t="n">
        <v>595</v>
      </c>
      <c r="E10" s="27" t="n">
        <v>603</v>
      </c>
      <c r="F10" s="27" t="n">
        <v>590</v>
      </c>
      <c r="G10" s="27" t="n">
        <v>603</v>
      </c>
      <c r="H10" s="27" t="n">
        <v>598</v>
      </c>
      <c r="I10" s="27" t="n">
        <v>601</v>
      </c>
      <c r="J10" s="27" t="n">
        <v>603</v>
      </c>
      <c r="K10" s="27" t="n">
        <v>596</v>
      </c>
      <c r="L10" s="27" t="n">
        <v>600</v>
      </c>
      <c r="M10" s="27" t="n">
        <v>603</v>
      </c>
      <c r="N10" s="27" t="n">
        <v>599</v>
      </c>
      <c r="O10" s="28" t="n">
        <f aca="false">IF(B10="","–",SUM(C10:N10))</f>
        <v>7191</v>
      </c>
      <c r="P10" s="29" t="str">
        <f aca="false">IF(SUM(C10:N10)=0,"–",IF(MAX(C10:N10)&gt;603,"⚠ Monat über 603 €",IF(SUM(C10:N10)&gt;7236,"⚠ Jahresgrenze über 7.236 €","✓ im Minijob-Rahmen")))</f>
        <v>✓ im Minijob-Rahmen</v>
      </c>
    </row>
    <row r="11" customFormat="false" ht="18.75" hidden="false" customHeight="true" outlineLevel="0" collapsed="false">
      <c r="B11" s="30" t="s">
        <v>83</v>
      </c>
      <c r="C11" s="27" t="n">
        <v>278</v>
      </c>
      <c r="D11" s="27" t="n">
        <v>292</v>
      </c>
      <c r="E11" s="27" t="n">
        <v>306</v>
      </c>
      <c r="F11" s="27" t="n">
        <v>264</v>
      </c>
      <c r="G11" s="27" t="n">
        <v>320</v>
      </c>
      <c r="H11" s="27" t="n">
        <v>292</v>
      </c>
      <c r="I11" s="27" t="n">
        <v>278</v>
      </c>
      <c r="J11" s="27" t="n">
        <v>306</v>
      </c>
      <c r="K11" s="27" t="n">
        <v>292</v>
      </c>
      <c r="L11" s="27" t="n">
        <v>264</v>
      </c>
      <c r="M11" s="27" t="n">
        <v>278</v>
      </c>
      <c r="N11" s="27" t="n">
        <v>306</v>
      </c>
      <c r="O11" s="28" t="n">
        <f aca="false">IF(B11="","–",SUM(C11:N11))</f>
        <v>3476</v>
      </c>
      <c r="P11" s="29" t="str">
        <f aca="false">IF(SUM(C11:N11)=0,"–",IF(MAX(C11:N11)&gt;603,"⚠ Monat über 603 €",IF(SUM(C11:N11)&gt;7236,"⚠ Jahresgrenze über 7.236 €","✓ im Minijob-Rahmen")))</f>
        <v>✓ im Minijob-Rahmen</v>
      </c>
    </row>
    <row r="12" customFormat="false" ht="18.75" hidden="false" customHeight="true" outlineLevel="0" collapsed="false">
      <c r="B12" s="26" t="s">
        <v>84</v>
      </c>
      <c r="C12" s="27" t="n">
        <v>0</v>
      </c>
      <c r="D12" s="27" t="n">
        <v>0</v>
      </c>
      <c r="E12" s="27" t="n">
        <v>0</v>
      </c>
      <c r="F12" s="27" t="n">
        <v>0</v>
      </c>
      <c r="G12" s="27" t="n">
        <v>180.7</v>
      </c>
      <c r="H12" s="27" t="n">
        <v>264.1</v>
      </c>
      <c r="I12" s="27" t="n">
        <v>292</v>
      </c>
      <c r="J12" s="27" t="n">
        <v>306</v>
      </c>
      <c r="K12" s="27" t="n">
        <v>250.2</v>
      </c>
      <c r="L12" s="27" t="n">
        <v>0</v>
      </c>
      <c r="M12" s="27" t="n">
        <v>0</v>
      </c>
      <c r="N12" s="27" t="n">
        <v>0</v>
      </c>
      <c r="O12" s="28" t="n">
        <f aca="false">IF(B12="","–",SUM(C12:N12))</f>
        <v>1293</v>
      </c>
      <c r="P12" s="29" t="str">
        <f aca="false">IF(SUM(C12:N12)=0,"–",IF(MAX(C12:N12)&gt;603,"⚠ Monat über 603 €",IF(SUM(C12:N12)&gt;7236,"⚠ Jahresgrenze über 7.236 €","✓ im Minijob-Rahmen")))</f>
        <v>✓ im Minijob-Rahmen</v>
      </c>
    </row>
    <row r="13" customFormat="false" ht="18.75" hidden="false" customHeight="true" outlineLevel="0" collapsed="false">
      <c r="B13" s="31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28" t="str">
        <f aca="false">IF(B13="","–",SUM(C13:N13))</f>
        <v>–</v>
      </c>
      <c r="P13" s="29" t="str">
        <f aca="false">IF(SUM(C13:N13)=0,"–",IF(MAX(C13:N13)&gt;603,"⚠ Monat über 603 €",IF(SUM(C13:N13)&gt;7236,"⚠ Jahresgrenze über 7.236 €","✓ im Minijob-Rahmen")))</f>
        <v>–</v>
      </c>
    </row>
    <row r="14" customFormat="false" ht="18.75" hidden="false" customHeight="true" outlineLevel="0" collapsed="false">
      <c r="B14" s="33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28" t="str">
        <f aca="false">IF(B14="","–",SUM(C14:N14))</f>
        <v>–</v>
      </c>
      <c r="P14" s="29" t="str">
        <f aca="false">IF(SUM(C14:N14)=0,"–",IF(MAX(C14:N14)&gt;603,"⚠ Monat über 603 €",IF(SUM(C14:N14)&gt;7236,"⚠ Jahresgrenze über 7.236 €","✓ im Minijob-Rahmen")))</f>
        <v>–</v>
      </c>
    </row>
    <row r="15" customFormat="false" ht="18.75" hidden="false" customHeight="true" outlineLevel="0" collapsed="false"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28" t="str">
        <f aca="false">IF(B15="","–",SUM(C15:N15))</f>
        <v>–</v>
      </c>
      <c r="P15" s="29" t="str">
        <f aca="false">IF(SUM(C15:N15)=0,"–",IF(MAX(C15:N15)&gt;603,"⚠ Monat über 603 €",IF(SUM(C15:N15)&gt;7236,"⚠ Jahresgrenze über 7.236 €","✓ im Minijob-Rahmen")))</f>
        <v>–</v>
      </c>
    </row>
    <row r="16" customFormat="false" ht="18.75" hidden="false" customHeight="true" outlineLevel="0" collapsed="false">
      <c r="B16" s="33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28" t="str">
        <f aca="false">IF(B16="","–",SUM(C16:N16))</f>
        <v>–</v>
      </c>
      <c r="P16" s="29" t="str">
        <f aca="false">IF(SUM(C16:N16)=0,"–",IF(MAX(C16:N16)&gt;603,"⚠ Monat über 603 €",IF(SUM(C16:N16)&gt;7236,"⚠ Jahresgrenze über 7.236 €","✓ im Minijob-Rahmen")))</f>
        <v>–</v>
      </c>
    </row>
    <row r="17" customFormat="false" ht="18.75" hidden="false" customHeight="true" outlineLevel="0" collapsed="false"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28" t="str">
        <f aca="false">IF(B17="","–",SUM(C17:N17))</f>
        <v>–</v>
      </c>
      <c r="P17" s="29" t="str">
        <f aca="false">IF(SUM(C17:N17)=0,"–",IF(MAX(C17:N17)&gt;603,"⚠ Monat über 603 €",IF(SUM(C17:N17)&gt;7236,"⚠ Jahresgrenze über 7.236 €","✓ im Minijob-Rahmen")))</f>
        <v>–</v>
      </c>
    </row>
    <row r="18" customFormat="false" ht="18.75" hidden="false" customHeight="true" outlineLevel="0" collapsed="false">
      <c r="B18" s="33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28" t="str">
        <f aca="false">IF(B18="","–",SUM(C18:N18))</f>
        <v>–</v>
      </c>
      <c r="P18" s="29" t="str">
        <f aca="false">IF(SUM(C18:N18)=0,"–",IF(MAX(C18:N18)&gt;603,"⚠ Monat über 603 €",IF(SUM(C18:N18)&gt;7236,"⚠ Jahresgrenze über 7.236 €","✓ im Minijob-Rahmen")))</f>
        <v>–</v>
      </c>
    </row>
    <row r="19" customFormat="false" ht="18.75" hidden="false" customHeight="true" outlineLevel="0" collapsed="false"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28" t="str">
        <f aca="false">IF(B19="","–",SUM(C19:N19))</f>
        <v>–</v>
      </c>
      <c r="P19" s="29" t="str">
        <f aca="false">IF(SUM(C19:N19)=0,"–",IF(MAX(C19:N19)&gt;603,"⚠ Monat über 603 €",IF(SUM(C19:N19)&gt;7236,"⚠ Jahresgrenze über 7.236 €","✓ im Minijob-Rahmen")))</f>
        <v>–</v>
      </c>
    </row>
    <row r="20" customFormat="false" ht="21.75" hidden="false" customHeight="true" outlineLevel="0" collapsed="false">
      <c r="B20" s="34" t="s">
        <v>85</v>
      </c>
      <c r="C20" s="35" t="n">
        <f aca="false">SUM(C8:C19)</f>
        <v>1823.2</v>
      </c>
      <c r="D20" s="35" t="n">
        <f aca="false">SUM(D8:D19)</f>
        <v>1874.1</v>
      </c>
      <c r="E20" s="35" t="n">
        <f aca="false">SUM(E8:E19)</f>
        <v>1924</v>
      </c>
      <c r="F20" s="35" t="n">
        <f aca="false">SUM(F8:F19)</f>
        <v>1805</v>
      </c>
      <c r="G20" s="35" t="n">
        <f aca="false">SUM(G8:G19)</f>
        <v>2139.7</v>
      </c>
      <c r="H20" s="35" t="n">
        <f aca="false">SUM(H8:H19)</f>
        <v>2148.6</v>
      </c>
      <c r="I20" s="35" t="n">
        <f aca="false">SUM(I8:I19)</f>
        <v>2165.4</v>
      </c>
      <c r="J20" s="35" t="n">
        <f aca="false">SUM(J8:J19)</f>
        <v>2258</v>
      </c>
      <c r="K20" s="35" t="n">
        <f aca="false">SUM(K8:K19)</f>
        <v>2139.3</v>
      </c>
      <c r="L20" s="35" t="n">
        <f aca="false">SUM(L8:L19)</f>
        <v>1823.2</v>
      </c>
      <c r="M20" s="35" t="n">
        <f aca="false">SUM(M8:M19)</f>
        <v>1889</v>
      </c>
      <c r="N20" s="35" t="n">
        <f aca="false">SUM(N8:N19)</f>
        <v>1914</v>
      </c>
      <c r="O20" s="36" t="n">
        <f aca="false">SUM(O8:O19)</f>
        <v>23903.5</v>
      </c>
      <c r="P20" s="37"/>
    </row>
    <row r="22" customFormat="false" ht="19.5" hidden="false" customHeight="true" outlineLevel="0" collapsed="false">
      <c r="B22" s="5" t="s">
        <v>86</v>
      </c>
      <c r="C22" s="5"/>
      <c r="D22" s="5"/>
    </row>
    <row r="23" customFormat="false" ht="18.75" hidden="false" customHeight="true" outlineLevel="0" collapsed="false">
      <c r="B23" s="6" t="s">
        <v>87</v>
      </c>
      <c r="C23" s="6"/>
      <c r="D23" s="38" t="n">
        <f aca="false">COUNTIF(O8:O19,"&gt;0")</f>
        <v>5</v>
      </c>
      <c r="E23" s="38"/>
    </row>
    <row r="24" customFormat="false" ht="18.75" hidden="false" customHeight="true" outlineLevel="0" collapsed="false">
      <c r="B24" s="6" t="s">
        <v>88</v>
      </c>
      <c r="C24" s="6"/>
      <c r="D24" s="39" t="n">
        <f aca="false">SUM(O8:O19)</f>
        <v>23903.5</v>
      </c>
      <c r="E24" s="39"/>
    </row>
    <row r="25" customFormat="false" ht="18.75" hidden="false" customHeight="true" outlineLevel="0" collapsed="false">
      <c r="B25" s="6" t="s">
        <v>89</v>
      </c>
      <c r="C25" s="6"/>
      <c r="D25" s="39" t="n">
        <f aca="false">SUM(O8:O19)/12</f>
        <v>1991.95833333333</v>
      </c>
      <c r="E25" s="39"/>
    </row>
    <row r="26" customFormat="false" ht="18.75" hidden="false" customHeight="true" outlineLevel="0" collapsed="false">
      <c r="B26" s="6" t="s">
        <v>90</v>
      </c>
      <c r="C26" s="6"/>
      <c r="D26" s="38" t="n">
        <f aca="false">COUNTIF(P8:P19,"⚠*")</f>
        <v>0</v>
      </c>
      <c r="E26" s="38"/>
    </row>
    <row r="28" customFormat="false" ht="33.75" hidden="false" customHeight="true" outlineLevel="0" collapsed="false">
      <c r="B28" s="22" t="s">
        <v>91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</sheetData>
  <mergeCells count="13">
    <mergeCell ref="B2:P2"/>
    <mergeCell ref="B3:P3"/>
    <mergeCell ref="B5:P5"/>
    <mergeCell ref="B22:D22"/>
    <mergeCell ref="B23:C23"/>
    <mergeCell ref="D23:E23"/>
    <mergeCell ref="B24:C24"/>
    <mergeCell ref="D24:E24"/>
    <mergeCell ref="B25:C25"/>
    <mergeCell ref="D25:E25"/>
    <mergeCell ref="B26:C26"/>
    <mergeCell ref="D26:E26"/>
    <mergeCell ref="B28:P28"/>
  </mergeCells>
  <conditionalFormatting sqref="P8:P19">
    <cfRule type="expression" priority="2" aboveAverage="0" equalAverage="0" bottom="0" percent="0" rank="0" text="" dxfId="0">
      <formula>LEFT(P8,1)="✓"</formula>
    </cfRule>
    <cfRule type="expression" priority="3" aboveAverage="0" equalAverage="0" bottom="0" percent="0" rank="0" text="" dxfId="1">
      <formula>LEFT(P8,1)="⚠"</formula>
    </cfRule>
  </conditionalFormatting>
  <conditionalFormatting sqref="C8:N19">
    <cfRule type="cellIs" priority="4" operator="greaterThan" aboveAverage="0" equalAverage="0" bottom="0" percent="0" rank="0" text="" dxfId="1">
      <formula>603</formula>
    </cfRule>
  </conditionalFormatting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2026-10-10T06:53:26Z</dcterms:created>
  <dc:creator>openpyxl</dc:creator>
  <dc:description>Funktionale Minijob-Lohnabrechnung mit automatischer Berechnung und Minijob-Grenze-Kontrolle.</dc:description>
  <cp:keywords>Minijob Lohnabrechnung Abrechnung Vorlage 2026 geringfügige Beschäftigung</cp:keywords>
  <dc:language>en-US</dc:language>
  <cp:lastModifiedBy/>
  <dcterms:modified xsi:type="dcterms:W3CDTF">2026-10-10T06:55:28Z</dcterms:modified>
  <cp:revision>0</cp:revision>
  <dc:subject/>
  <dc:title>Minijob Lohnabrechnung Vorlage 2026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