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C62F548F-D22A-4C98-86DB-427CDCF5DE74}" xr6:coauthVersionLast="47" xr6:coauthVersionMax="47" xr10:uidLastSave="{00000000-0000-0000-0000-000000000000}"/>
  <bookViews>
    <workbookView xWindow="1035" yWindow="1035" windowWidth="25500" windowHeight="13500" tabRatio="500" activeTab="1" xr2:uid="{00000000-000D-0000-FFFF-FFFF00000000}"/>
  </bookViews>
  <sheets>
    <sheet name="Cockpit" sheetId="1" r:id="rId1"/>
    <sheet name="Monatsbudget" sheetId="2" r:id="rId2"/>
    <sheet name="Jahres-Cashflow" sheetId="3" r:id="rId3"/>
    <sheet name="Anleitung" sheetId="4" r:id="rId4"/>
  </sheets>
  <definedNames>
    <definedName name="_xlnm.Print_Area" localSheetId="3">Anleitung!$B$2:$D$27</definedName>
    <definedName name="_xlnm.Print_Area" localSheetId="0">Cockpit!$B$2:$M$35</definedName>
    <definedName name="_xlnm.Print_Area" localSheetId="2">'Jahres-Cashflow'!$B$2:$O$53</definedName>
    <definedName name="_xlnm.Print_Area" localSheetId="1">Monatsbudget!$B$2:$H$42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11" i="3" l="1"/>
  <c r="M11" i="3"/>
  <c r="L11" i="3"/>
  <c r="K11" i="3"/>
  <c r="J11" i="3"/>
  <c r="I11" i="3"/>
  <c r="H11" i="3"/>
  <c r="G11" i="3"/>
  <c r="F11" i="3"/>
  <c r="E11" i="3"/>
  <c r="D11" i="3"/>
  <c r="C9" i="3"/>
  <c r="O9" i="3" s="1"/>
  <c r="E39" i="2"/>
  <c r="C10" i="3" s="1"/>
  <c r="O10" i="3" s="1"/>
  <c r="E48" i="3" s="1"/>
  <c r="E38" i="2"/>
  <c r="Q42" i="1" s="1"/>
  <c r="D38" i="2"/>
  <c r="G38" i="2" s="1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F25" i="2"/>
  <c r="E25" i="2"/>
  <c r="D25" i="2"/>
  <c r="D39" i="2" s="1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E14" i="2"/>
  <c r="B8" i="1" s="1"/>
  <c r="D14" i="2"/>
  <c r="G14" i="2" s="1"/>
  <c r="G13" i="2"/>
  <c r="F13" i="2"/>
  <c r="G12" i="2"/>
  <c r="F12" i="2"/>
  <c r="G11" i="2"/>
  <c r="F11" i="2"/>
  <c r="G10" i="2"/>
  <c r="F10" i="2"/>
  <c r="Q55" i="1"/>
  <c r="Q50" i="1"/>
  <c r="Q49" i="1"/>
  <c r="R43" i="1"/>
  <c r="R41" i="1"/>
  <c r="Q41" i="1"/>
  <c r="G18" i="1"/>
  <c r="K16" i="1"/>
  <c r="I16" i="1"/>
  <c r="G16" i="1"/>
  <c r="E16" i="1"/>
  <c r="K14" i="1"/>
  <c r="I14" i="1"/>
  <c r="G14" i="1"/>
  <c r="E14" i="1"/>
  <c r="E8" i="1"/>
  <c r="B3" i="1"/>
  <c r="E47" i="3" l="1"/>
  <c r="D40" i="2"/>
  <c r="F39" i="2"/>
  <c r="Q56" i="1"/>
  <c r="C11" i="3"/>
  <c r="F14" i="2"/>
  <c r="F38" i="2"/>
  <c r="E40" i="2"/>
  <c r="R42" i="1"/>
  <c r="G25" i="2"/>
  <c r="Q43" i="1" l="1"/>
  <c r="E18" i="1"/>
  <c r="Q57" i="1"/>
  <c r="G40" i="2"/>
  <c r="Q51" i="1"/>
  <c r="H8" i="1"/>
  <c r="K18" i="1"/>
  <c r="K8" i="1"/>
  <c r="I18" i="1"/>
  <c r="C12" i="3"/>
  <c r="D12" i="3" s="1"/>
  <c r="E12" i="3" s="1"/>
  <c r="F12" i="3" s="1"/>
  <c r="G12" i="3" s="1"/>
  <c r="H12" i="3" s="1"/>
  <c r="I12" i="3" s="1"/>
  <c r="J12" i="3" s="1"/>
  <c r="K12" i="3" s="1"/>
  <c r="L12" i="3" s="1"/>
  <c r="M12" i="3" s="1"/>
  <c r="N12" i="3" s="1"/>
  <c r="O11" i="3"/>
  <c r="F40" i="2"/>
  <c r="E49" i="3" l="1"/>
  <c r="E51" i="3"/>
  <c r="E50" i="3"/>
  <c r="O12" i="3"/>
</calcChain>
</file>

<file path=xl/sharedStrings.xml><?xml version="1.0" encoding="utf-8"?>
<sst xmlns="http://schemas.openxmlformats.org/spreadsheetml/2006/main" count="170" uniqueCount="154">
  <si>
    <t>FINANZPLAN PRIVAT 2026</t>
  </si>
  <si>
    <t>NETTO-EINKOMMEN</t>
  </si>
  <si>
    <t>GESAMTAUSGABEN</t>
  </si>
  <si>
    <t>SPARBETRAG</t>
  </si>
  <si>
    <t>SPARQUOTE</t>
  </si>
  <si>
    <t>monatliche Ist-Einnahmen</t>
  </si>
  <si>
    <t>Fix + variabel</t>
  </si>
  <si>
    <t>Einnahmen − Ausgaben</t>
  </si>
  <si>
    <t>Richtwert: 15–20 %</t>
  </si>
  <si>
    <t>›</t>
  </si>
  <si>
    <t>BUDGET-REGEL 50 / 30 / 20</t>
  </si>
  <si>
    <t>Grundbedarf (50 %)</t>
  </si>
  <si>
    <t>Wünsche (30 %)</t>
  </si>
  <si>
    <t>Sparen (20 %)</t>
  </si>
  <si>
    <t>Lesehilfe: Die Karten oben zeigen die Kennzahlen des gewählten Monats aus »Monatsbudget«. Die 50/30/20-Balken vergleichen Ist-Anteil und Zielwert. Grün = im Ziel, Rot = Abweichung.</t>
  </si>
  <si>
    <t>Diagramm-/Balkendaten (automatisch – nicht löschen)</t>
  </si>
  <si>
    <t>Bereich</t>
  </si>
  <si>
    <t>Ist</t>
  </si>
  <si>
    <t>Ziel</t>
  </si>
  <si>
    <t>Grundbedarf</t>
  </si>
  <si>
    <t>Wünsche</t>
  </si>
  <si>
    <t>Sparen</t>
  </si>
  <si>
    <t>Posten</t>
  </si>
  <si>
    <t>Betrag</t>
  </si>
  <si>
    <t>Fixkosten</t>
  </si>
  <si>
    <t>Variable Kosten</t>
  </si>
  <si>
    <t>Sparbetrag</t>
  </si>
  <si>
    <t>Größe</t>
  </si>
  <si>
    <t>€</t>
  </si>
  <si>
    <t>Einnahmen</t>
  </si>
  <si>
    <t>Ausgaben</t>
  </si>
  <si>
    <t>02 · MONATSBUDGET</t>
  </si>
  <si>
    <t>Planungsmonat</t>
  </si>
  <si>
    <t>Januar</t>
  </si>
  <si>
    <t>01</t>
  </si>
  <si>
    <t>Kategorie</t>
  </si>
  <si>
    <t>Soll (€)</t>
  </si>
  <si>
    <t>Ist (€)</t>
  </si>
  <si>
    <t>Δ (€)</t>
  </si>
  <si>
    <t>Quote</t>
  </si>
  <si>
    <t>Notiz</t>
  </si>
  <si>
    <t>Nettogehalt</t>
  </si>
  <si>
    <t>Hauptbezug</t>
  </si>
  <si>
    <t>Bonus / Sonderzahlung</t>
  </si>
  <si>
    <t>Quartalsbonus</t>
  </si>
  <si>
    <t>Nebentätigkeit</t>
  </si>
  <si>
    <t>freiberuflich</t>
  </si>
  <si>
    <t>Kapitalerträge</t>
  </si>
  <si>
    <t>Zinsen &amp; Dividenden</t>
  </si>
  <si>
    <t>SUMME EINNAHMEN</t>
  </si>
  <si>
    <t>02</t>
  </si>
  <si>
    <t>Fixkosten (wiederkehrend)</t>
  </si>
  <si>
    <t>Wohnen / Miete inkl. NK</t>
  </si>
  <si>
    <t>monatlich</t>
  </si>
  <si>
    <t>Energie (Strom/Gas)</t>
  </si>
  <si>
    <t>Abschlag</t>
  </si>
  <si>
    <t>Versicherungen</t>
  </si>
  <si>
    <t>Jahresbeiträge ÷ 12</t>
  </si>
  <si>
    <t>Mobilität / ÖPNV</t>
  </si>
  <si>
    <t>inkl. Kraftstoff</t>
  </si>
  <si>
    <t>Telefon &amp; Internet</t>
  </si>
  <si>
    <t>Mobilfunk + DSL</t>
  </si>
  <si>
    <t>Abos &amp; Rundfunk</t>
  </si>
  <si>
    <t>Streaming + Rundfunk</t>
  </si>
  <si>
    <t>Kreditrate / Tilgung</t>
  </si>
  <si>
    <t>Konsumkredit</t>
  </si>
  <si>
    <t>SUMME FIXKOSTEN</t>
  </si>
  <si>
    <t>03</t>
  </si>
  <si>
    <t>Variable Kosten (steuerbar)</t>
  </si>
  <si>
    <t>Lebensmittel</t>
  </si>
  <si>
    <t>Wocheneinkauf</t>
  </si>
  <si>
    <t>Haushalt &amp; Drogerie</t>
  </si>
  <si>
    <t>Restaurant &amp; Lieferdienst</t>
  </si>
  <si>
    <t>über Plan</t>
  </si>
  <si>
    <t>Freizeit &amp; Kultur</t>
  </si>
  <si>
    <t>Kleidung</t>
  </si>
  <si>
    <t>Gesundheit &amp; Pflege</t>
  </si>
  <si>
    <t>Urlaubsrücklage</t>
  </si>
  <si>
    <t>Jahresbudget ÷ 12</t>
  </si>
  <si>
    <t>Geschenke &amp; Spenden</t>
  </si>
  <si>
    <t>Sonstiges</t>
  </si>
  <si>
    <t>Puffer</t>
  </si>
  <si>
    <t>SUMME VARIABLE KOSTEN</t>
  </si>
  <si>
    <t>AUSGABEN GESAMT</t>
  </si>
  <si>
    <t>SPARBETRAG (Einnahmen − Ausgaben)</t>
  </si>
  <si>
    <t>Hinweis: »Soll« ist Ihr Budget, »Ist« der tatsächliche Wert. Die Spalte »Quote« (Ist ÷ Soll) zeigt die Budgetauslastung als Balken – über 100 % bedeutet Überschreitung. Jahreskosten durch 12 teilen und monatlich ansetzen.</t>
  </si>
  <si>
    <t>03 · JAHRES-CASHFLOW &amp; VERMÖGENSENTWICKLUNG</t>
  </si>
  <si>
    <t>Startkapital (01.01.2026)</t>
  </si>
  <si>
    <t>Position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</si>
  <si>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</si>
  <si>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</si>
  <si>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</si>
  <si>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</si>
  <si>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</si>
  <si>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</si>
  <si>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</si>
  <si>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</si>
  <si>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</si>
  <si>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</si>
  <si>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</si>
  <si>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</si>
  <si>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Gesamt / Ø</t>
  </si>
  <si>
    <t>Einnahmen (€)</t>
  </si>
  <si>
    <t>Ausgaben (€)</t>
  </si>
  <si>
    <t>Netto-Cashflow (€)</t>
  </si>
  <si>
    <t>Vermögen kumuliert (€)</t>
  </si>
  <si>
    <t>JAHRESKENNZAHLEN</t>
  </si>
  <si>
    <t>Einnahmen gesamt</t>
  </si>
  <si>
    <t>Ausgaben gesamt</t>
  </si>
  <si>
    <t>Netto-Cashflow gesamt</t>
  </si>
  <si>
    <t>Endvermögen 31.12.</t>
  </si>
  <si>
    <t>Ø Sparquote</t>
  </si>
  <si>
    <t>Der »Netto-Cashflow« ist Einnahmen − Ausgaben je Monat; »Vermögen kumuliert« addiert ihn fortlaufend zum Startkapital. So sehen Sie die Entwicklung Ihres Vermögens über das Jahr auf einen Blick.</t>
  </si>
  <si>
    <t>04 · ANLEITUNG &amp; BEDIENUNG</t>
  </si>
  <si>
    <t>IN 5 SCHRITTEN ZUM ÜBERBLICK</t>
  </si>
  <si>
    <t>1</t>
  </si>
  <si>
    <t>Monatsbudget erfassen</t>
  </si>
  <si>
    <t>Tragen Sie im Blatt »Monatsbudget« Einnahmen sowie Fix- und variable Kosten ein (Spalten »Soll« und »Ist«). Summen, Sparbetrag und die Budget-Quoten je Kategorie entstehen automatisch.</t>
  </si>
  <si>
    <t>2</t>
  </si>
  <si>
    <t>Cockpit lesen</t>
  </si>
  <si>
    <t>Das Blatt »Cockpit« fasst alles in Kennzahl-Karten zusammen und zeigt die 50/30/20-Regel als Fortschrittsbalken sowie zwei Diagramme – live aus Ihren Eingaben.</t>
  </si>
  <si>
    <t>3</t>
  </si>
  <si>
    <t>Jahr hochrechnen</t>
  </si>
  <si>
    <t>Im Blatt »Jahres-Cashflow« ergänzen Sie die Monatswerte Februar–Dezember. Netto-Cashflow und das kumulierte Vermögen werden fortlaufend berechnet.</t>
  </si>
  <si>
    <t>4</t>
  </si>
  <si>
    <t>Vermögen verfolgen</t>
  </si>
  <si>
    <t>Die Linie »Vermögensentwicklung« zeigt, wie Ihr Kapital über das Jahr wächst. Passen Sie das »Startkapital« oben links an Ihren Kontostand an.</t>
  </si>
  <si>
    <t>5</t>
  </si>
  <si>
    <t>Exportieren &amp; sichern</t>
  </si>
  <si>
    <t>Über »Datei → Exportieren → PDF« erzeugen Sie einen sauberen Bericht. Speichern Sie die Datei lokal oder in Ihrer Cloud und sichern Sie regelmäßig eine Kopie.</t>
  </si>
  <si>
    <t>FARB- UND FELDLEGENDE</t>
  </si>
  <si>
    <t>Teal-Schrift auf hellem Feld</t>
  </si>
  <si>
    <t>Eingabezelle – hier dürfen Sie Werte ändern.</t>
  </si>
  <si>
    <t>Dunkle Zeile (Karbon/Teal)</t>
  </si>
  <si>
    <t>Automatische Summe oder Kennzahl – nicht überschreiben.</t>
  </si>
  <si>
    <t>Grün / Rot</t>
  </si>
  <si>
    <t>Grün = im Ziel bzw. positiv; Rot = Abweichung bzw. negativ.</t>
  </si>
  <si>
    <t>Balken in der Quote-Spalte</t>
  </si>
  <si>
    <t>Budgetauslastung (Ist ÷ Soll) – über 100 % = Überschreitung.</t>
  </si>
  <si>
    <t>Bronze-Linie</t>
  </si>
  <si>
    <t>Gestalterischer Akzent, ohne inhaltliche Bedeutung.</t>
  </si>
  <si>
    <t>KONZEPTE &amp; RICHTWERTE</t>
  </si>
  <si>
    <t>50 / 30 / 20-Regel</t>
  </si>
  <si>
    <t>50 % Grundbedarf · 30 % Wünsche · 20 % Sparen &amp; Tilgen – als Orientierung.</t>
  </si>
  <si>
    <t>Sparquote</t>
  </si>
  <si>
    <t>Sparbetrag ÷ Nettoeinkommen. Richtwert für den Vermögensaufbau: 15–20 %.</t>
  </si>
  <si>
    <t>Netto-Cashflow</t>
  </si>
  <si>
    <t>Einnahmen − Ausgaben eines Monats; die Basis des Vermögensaufbaus.</t>
  </si>
  <si>
    <t>Notreserve</t>
  </si>
  <si>
    <t>Etwa 3 Nettomonatsausgaben als Puffer für Unvorhergesehenes.</t>
  </si>
  <si>
    <t>Jahreskosten</t>
  </si>
  <si>
    <t>Jahresbeträge (z. B. Versicherungen) ÷ 12 und monatlich zurücklegen.</t>
  </si>
  <si>
    <t>Rechtlicher Hinweis: Diese Vorlage dient der persönlichen Orientierung und ersetzt keine individuelle Finanz- oder Steuerberatung. Alle Beispielwerte sind frei erfunden.</t>
  </si>
  <si>
    <t>FINANZPLAN PRIVAT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</si>
</sst>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€&quot;;\-#,##0&quot; €&quot;"/>
    <numFmt numFmtId="165" formatCode="0.0\ %"/>
    <numFmt numFmtId="166" formatCode="0\ %"/>
    <numFmt numFmtId="167" formatCode="#,##0.00&quot; €&quot;;\-#,##0.00&quot; €&quot;"/>
  </numFmts>
  <fonts count="36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b/>
      <sz val="9.5"/>
      <color rgb="FFA9712B"/>
      <name val="Calibri"/>
      <charset val="1"/>
    </font>
    <font>
      <b/>
      <sz val="8"/>
      <color rgb="FF6E767E"/>
      <name val="Calibri"/>
      <charset val="1"/>
    </font>
    <font>
      <b/>
      <sz val="21"/>
      <color rgb="FF127A7A"/>
      <name val="Calibri"/>
      <charset val="1"/>
    </font>
    <font>
      <b/>
      <sz val="21"/>
      <color rgb="FF2A2F36"/>
      <name val="Calibri"/>
      <charset val="1"/>
    </font>
    <font>
      <b/>
      <sz val="21"/>
      <color rgb="FFA9712B"/>
      <name val="Calibri"/>
      <charset val="1"/>
    </font>
    <font>
      <b/>
      <sz val="21"/>
      <color rgb="FF0E5E5E"/>
      <name val="Calibri"/>
      <charset val="1"/>
    </font>
    <font>
      <i/>
      <sz val="8"/>
      <color rgb="FF6E767E"/>
      <name val="Calibri"/>
      <charset val="1"/>
    </font>
    <font>
      <b/>
      <sz val="12"/>
      <color rgb="FFA9712B"/>
      <name val="Calibri"/>
      <charset val="1"/>
    </font>
    <font>
      <b/>
      <sz val="11"/>
      <color rgb="FF1A1D21"/>
      <name val="Calibri"/>
      <charset val="1"/>
    </font>
    <font>
      <b/>
      <sz val="10"/>
      <color rgb="FF20242A"/>
      <name val="Calibri"/>
      <charset val="1"/>
    </font>
    <font>
      <b/>
      <sz val="10"/>
      <color rgb="FF0E5E5E"/>
      <name val="Calibri"/>
      <charset val="1"/>
    </font>
    <font>
      <sz val="8.5"/>
      <color rgb="FF6E767E"/>
      <name val="Calibri"/>
      <charset val="1"/>
    </font>
    <font>
      <b/>
      <sz val="9"/>
      <color rgb="FF20242A"/>
      <name val="Calibri"/>
      <charset val="1"/>
    </font>
    <font>
      <b/>
      <sz val="9"/>
      <color rgb="FF0E5E5E"/>
      <name val="Calibri"/>
      <charset val="1"/>
    </font>
    <font>
      <i/>
      <sz val="8.5"/>
      <color rgb="FF6E767E"/>
      <name val="Calibri"/>
      <charset val="1"/>
    </font>
    <font>
      <b/>
      <i/>
      <sz val="8"/>
      <color rgb="FF6E767E"/>
      <name val="Calibri"/>
      <charset val="1"/>
    </font>
    <font>
      <b/>
      <sz val="16"/>
      <color rgb="FFFFFFFF"/>
      <name val="Calibri"/>
      <charset val="1"/>
    </font>
    <font>
      <b/>
      <sz val="9"/>
      <color rgb="FFA9712B"/>
      <name val="Calibri"/>
      <charset val="1"/>
    </font>
    <font>
      <b/>
      <sz val="9.5"/>
      <color rgb="FF6E767E"/>
      <name val="Calibri"/>
      <charset val="1"/>
    </font>
    <font>
      <b/>
      <sz val="11"/>
      <color rgb="FFFFFFFF"/>
      <name val="Calibri"/>
      <charset val="1"/>
    </font>
    <font>
      <b/>
      <sz val="9.5"/>
      <color rgb="FF0E5E5E"/>
      <name val="Calibri"/>
      <charset val="1"/>
    </font>
    <font>
      <sz val="10"/>
      <color rgb="FF20242A"/>
      <name val="Calibri"/>
      <charset val="1"/>
    </font>
    <font>
      <sz val="9"/>
      <color rgb="FF6E767E"/>
      <name val="Calibri"/>
      <charset val="1"/>
    </font>
    <font>
      <b/>
      <sz val="10"/>
      <color rgb="FFFFFFFF"/>
      <name val="Calibri"/>
      <charset val="1"/>
    </font>
    <font>
      <b/>
      <sz val="9"/>
      <color rgb="FFFFFFFF"/>
      <name val="Calibri"/>
      <charset val="1"/>
    </font>
    <font>
      <b/>
      <sz val="8.5"/>
      <color rgb="FFFFFFFF"/>
      <name val="Calibri"/>
      <charset val="1"/>
    </font>
    <font>
      <b/>
      <sz val="9.5"/>
      <color rgb="FF20242A"/>
      <name val="Calibri"/>
      <charset val="1"/>
    </font>
    <font>
      <sz val="8.5"/>
      <color rgb="FF20242A"/>
      <name val="Calibri"/>
      <charset val="1"/>
    </font>
    <font>
      <b/>
      <sz val="8.5"/>
      <color rgb="FF0E5E5E"/>
      <name val="Calibri"/>
      <charset val="1"/>
    </font>
    <font>
      <b/>
      <sz val="9.5"/>
      <color rgb="FFB23C3C"/>
      <name val="Calibri"/>
      <charset val="1"/>
    </font>
    <font>
      <b/>
      <sz val="9.5"/>
      <color rgb="FFFFFFFF"/>
      <name val="Calibri"/>
      <charset val="1"/>
    </font>
    <font>
      <b/>
      <sz val="10"/>
      <color rgb="FF1A1D21"/>
      <name val="Calibri"/>
      <charset val="1"/>
    </font>
    <font>
      <sz val="9.5"/>
      <color rgb="FF20242A"/>
      <name val="Calibri"/>
      <charset val="1"/>
    </font>
    <font>
      <b/>
      <sz val="11"/>
      <color rgb="FFA9712B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rgb="FF1A1D21"/>
        <bgColor rgb="FF20242A"/>
      </patternFill>
    </fill>
    <fill>
      <patternFill patternType="solid">
        <fgColor rgb="FF2A2F36"/>
        <bgColor rgb="FF20242A"/>
      </patternFill>
    </fill>
    <fill>
      <patternFill patternType="solid">
        <fgColor rgb="FF127A7A"/>
        <bgColor rgb="FF1E7F5C"/>
      </patternFill>
    </fill>
    <fill>
      <patternFill patternType="solid">
        <fgColor rgb="FFA9712B"/>
        <bgColor rgb="FF878787"/>
      </patternFill>
    </fill>
    <fill>
      <patternFill patternType="solid">
        <fgColor rgb="FF0E5E5E"/>
        <bgColor rgb="FF127A7A"/>
      </patternFill>
    </fill>
    <fill>
      <patternFill patternType="solid">
        <fgColor rgb="FFFFFFFF"/>
        <bgColor rgb="FFF9F9F9"/>
      </patternFill>
    </fill>
    <fill>
      <patternFill patternType="solid">
        <fgColor rgb="FFF0F7F6"/>
        <bgColor rgb="FFF6F7F8"/>
      </patternFill>
    </fill>
    <fill>
      <patternFill patternType="solid">
        <fgColor rgb="FFF6F7F8"/>
        <bgColor rgb="FFF9F9F9"/>
      </patternFill>
    </fill>
    <fill>
      <patternFill patternType="solid">
        <fgColor rgb="FFE2F0EF"/>
        <bgColor rgb="FFF0F7F6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A9712B"/>
      </bottom>
      <diagonal/>
    </border>
    <border>
      <left style="thin">
        <color rgb="FFDCE0E4"/>
      </left>
      <right style="thin">
        <color rgb="FFDCE0E4"/>
      </right>
      <top/>
      <bottom/>
      <diagonal/>
    </border>
    <border>
      <left style="thin">
        <color rgb="FFDCE0E4"/>
      </left>
      <right style="thin">
        <color rgb="FFDCE0E4"/>
      </right>
      <top/>
      <bottom style="thin">
        <color rgb="FFDCE0E4"/>
      </bottom>
      <diagonal/>
    </border>
    <border>
      <left/>
      <right/>
      <top/>
      <bottom style="medium">
        <color rgb="FFC2C8CE"/>
      </bottom>
      <diagonal/>
    </border>
    <border>
      <left/>
      <right/>
      <top/>
      <bottom style="thin">
        <color rgb="FFDCE0E4"/>
      </bottom>
      <diagonal/>
    </border>
    <border>
      <left/>
      <right/>
      <top/>
      <bottom style="thin">
        <color rgb="FFC2C8CE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1" fillId="0" borderId="0" xfId="0" applyFont="1" applyAlignment="1">
      <alignment horizontal="left" vertical="center" indent="1"/>
    </xf>
    <xf numFmtId="0" fontId="10" fillId="0" borderId="4" xfId="0" applyFont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 indent="1"/>
    </xf>
    <xf numFmtId="165" fontId="7" fillId="7" borderId="2" xfId="0" applyNumberFormat="1" applyFont="1" applyFill="1" applyBorder="1" applyAlignment="1">
      <alignment horizontal="left" vertical="center" indent="1"/>
    </xf>
    <xf numFmtId="164" fontId="6" fillId="7" borderId="2" xfId="0" applyNumberFormat="1" applyFont="1" applyFill="1" applyBorder="1" applyAlignment="1">
      <alignment horizontal="left" vertical="center" indent="1"/>
    </xf>
    <xf numFmtId="164" fontId="5" fillId="7" borderId="2" xfId="0" applyNumberFormat="1" applyFont="1" applyFill="1" applyBorder="1" applyAlignment="1">
      <alignment horizontal="left" vertical="center" indent="1"/>
    </xf>
    <xf numFmtId="164" fontId="4" fillId="7" borderId="2" xfId="0" applyNumberFormat="1" applyFont="1" applyFill="1" applyBorder="1" applyAlignment="1">
      <alignment horizontal="left" vertical="center" indent="1"/>
    </xf>
    <xf numFmtId="0" fontId="3" fillId="7" borderId="2" xfId="0" applyFont="1" applyFill="1" applyBorder="1" applyAlignment="1">
      <alignment horizontal="left" vertical="center" indent="1"/>
    </xf>
    <xf numFmtId="0" fontId="0" fillId="6" borderId="0" xfId="0" applyFill="1"/>
    <xf numFmtId="0" fontId="0" fillId="5" borderId="0" xfId="0" applyFill="1"/>
    <xf numFmtId="0" fontId="0" fillId="3" borderId="0" xfId="0" applyFill="1"/>
    <xf numFmtId="0" fontId="0" fillId="4" borderId="0" xfId="0" applyFill="1"/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0" borderId="1" xfId="0" applyBorder="1"/>
    <xf numFmtId="0" fontId="0" fillId="4" borderId="0" xfId="0" applyFill="1"/>
    <xf numFmtId="0" fontId="0" fillId="3" borderId="0" xfId="0" applyFill="1"/>
    <xf numFmtId="0" fontId="0" fillId="6" borderId="0" xfId="0" applyFill="1"/>
    <xf numFmtId="0" fontId="9" fillId="0" borderId="4" xfId="0" applyFont="1" applyBorder="1" applyAlignment="1">
      <alignment horizontal="center" vertical="center" wrapText="1"/>
    </xf>
    <xf numFmtId="0" fontId="0" fillId="0" borderId="5" xfId="0" applyBorder="1"/>
    <xf numFmtId="0" fontId="17" fillId="0" borderId="0" xfId="0" applyFont="1"/>
    <xf numFmtId="164" fontId="0" fillId="0" borderId="0" xfId="0" applyNumberFormat="1"/>
    <xf numFmtId="0" fontId="12" fillId="8" borderId="6" xfId="0" applyFont="1" applyFill="1" applyBorder="1" applyAlignment="1">
      <alignment horizontal="center" vertical="center" wrapText="1"/>
    </xf>
    <xf numFmtId="1" fontId="12" fillId="8" borderId="6" xfId="0" applyNumberFormat="1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67" fontId="12" fillId="8" borderId="5" xfId="0" applyNumberFormat="1" applyFont="1" applyFill="1" applyBorder="1" applyAlignment="1">
      <alignment horizontal="right" vertical="center"/>
    </xf>
    <xf numFmtId="167" fontId="23" fillId="7" borderId="5" xfId="0" applyNumberFormat="1" applyFont="1" applyFill="1" applyBorder="1" applyAlignment="1">
      <alignment horizontal="right" vertical="center"/>
    </xf>
    <xf numFmtId="166" fontId="15" fillId="7" borderId="5" xfId="0" applyNumberFormat="1" applyFont="1" applyFill="1" applyBorder="1" applyAlignment="1">
      <alignment horizontal="center" vertical="center" wrapText="1"/>
    </xf>
    <xf numFmtId="0" fontId="24" fillId="7" borderId="5" xfId="0" applyFont="1" applyFill="1" applyBorder="1" applyAlignment="1">
      <alignment horizontal="left" vertical="center" wrapText="1"/>
    </xf>
    <xf numFmtId="167" fontId="23" fillId="9" borderId="5" xfId="0" applyNumberFormat="1" applyFont="1" applyFill="1" applyBorder="1" applyAlignment="1">
      <alignment horizontal="right" vertical="center"/>
    </xf>
    <xf numFmtId="166" fontId="15" fillId="9" borderId="5" xfId="0" applyNumberFormat="1" applyFont="1" applyFill="1" applyBorder="1" applyAlignment="1">
      <alignment horizontal="center" vertical="center" wrapText="1"/>
    </xf>
    <xf numFmtId="0" fontId="24" fillId="9" borderId="5" xfId="0" applyFont="1" applyFill="1" applyBorder="1" applyAlignment="1">
      <alignment horizontal="left" vertical="center" wrapText="1"/>
    </xf>
    <xf numFmtId="167" fontId="25" fillId="6" borderId="0" xfId="0" applyNumberFormat="1" applyFont="1" applyFill="1" applyAlignment="1">
      <alignment horizontal="right" vertical="center"/>
    </xf>
    <xf numFmtId="166" fontId="26" fillId="6" borderId="0" xfId="0" applyNumberFormat="1" applyFont="1" applyFill="1" applyAlignment="1">
      <alignment horizontal="center" vertical="center" wrapText="1"/>
    </xf>
    <xf numFmtId="167" fontId="25" fillId="3" borderId="0" xfId="0" applyNumberFormat="1" applyFont="1" applyFill="1" applyAlignment="1">
      <alignment horizontal="right" vertical="center"/>
    </xf>
    <xf numFmtId="166" fontId="26" fillId="3" borderId="0" xfId="0" applyNumberFormat="1" applyFont="1" applyFill="1" applyAlignment="1">
      <alignment horizontal="center" vertical="center" wrapText="1"/>
    </xf>
    <xf numFmtId="167" fontId="25" fillId="2" borderId="0" xfId="0" applyNumberFormat="1" applyFont="1" applyFill="1" applyAlignment="1">
      <alignment horizontal="right" vertical="center"/>
    </xf>
    <xf numFmtId="0" fontId="0" fillId="2" borderId="0" xfId="0" applyFill="1"/>
    <xf numFmtId="167" fontId="21" fillId="4" borderId="0" xfId="0" applyNumberFormat="1" applyFont="1" applyFill="1" applyAlignment="1">
      <alignment horizontal="right" vertical="center"/>
    </xf>
    <xf numFmtId="167" fontId="25" fillId="4" borderId="0" xfId="0" applyNumberFormat="1" applyFont="1" applyFill="1" applyAlignment="1">
      <alignment horizontal="right" vertical="center"/>
    </xf>
    <xf numFmtId="166" fontId="26" fillId="4" borderId="0" xfId="0" applyNumberFormat="1" applyFont="1" applyFill="1" applyAlignment="1">
      <alignment horizontal="center" vertical="center" wrapText="1"/>
    </xf>
    <xf numFmtId="164" fontId="12" fillId="8" borderId="6" xfId="0" applyNumberFormat="1" applyFont="1" applyFill="1" applyBorder="1" applyAlignment="1">
      <alignment horizontal="right" vertical="center"/>
    </xf>
    <xf numFmtId="0" fontId="26" fillId="2" borderId="0" xfId="0" applyFont="1" applyFill="1" applyAlignment="1">
      <alignment horizontal="left" vertical="center" indent="1"/>
    </xf>
    <xf numFmtId="0" fontId="27" fillId="2" borderId="0" xfId="0" applyFont="1" applyFill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left" vertical="center" indent="1"/>
    </xf>
    <xf numFmtId="3" fontId="29" fillId="0" borderId="5" xfId="0" applyNumberFormat="1" applyFont="1" applyBorder="1" applyAlignment="1">
      <alignment horizontal="right" vertical="center"/>
    </xf>
    <xf numFmtId="3" fontId="30" fillId="8" borderId="5" xfId="0" applyNumberFormat="1" applyFont="1" applyFill="1" applyBorder="1" applyAlignment="1">
      <alignment horizontal="right" vertical="center"/>
    </xf>
    <xf numFmtId="164" fontId="22" fillId="0" borderId="5" xfId="0" applyNumberFormat="1" applyFont="1" applyBorder="1" applyAlignment="1">
      <alignment horizontal="right" vertical="center"/>
    </xf>
    <xf numFmtId="0" fontId="28" fillId="9" borderId="0" xfId="0" applyFont="1" applyFill="1" applyAlignment="1">
      <alignment horizontal="left" vertical="center" indent="1"/>
    </xf>
    <xf numFmtId="3" fontId="29" fillId="9" borderId="5" xfId="0" applyNumberFormat="1" applyFont="1" applyFill="1" applyBorder="1" applyAlignment="1">
      <alignment horizontal="right" vertical="center"/>
    </xf>
    <xf numFmtId="164" fontId="31" fillId="9" borderId="5" xfId="0" applyNumberFormat="1" applyFont="1" applyFill="1" applyBorder="1" applyAlignment="1">
      <alignment horizontal="right" vertical="center"/>
    </xf>
    <xf numFmtId="0" fontId="22" fillId="10" borderId="0" xfId="0" applyFont="1" applyFill="1" applyAlignment="1">
      <alignment horizontal="left" vertical="center" indent="1"/>
    </xf>
    <xf numFmtId="3" fontId="30" fillId="10" borderId="5" xfId="0" applyNumberFormat="1" applyFont="1" applyFill="1" applyBorder="1" applyAlignment="1">
      <alignment horizontal="right" vertical="center"/>
    </xf>
    <xf numFmtId="164" fontId="22" fillId="10" borderId="5" xfId="0" applyNumberFormat="1" applyFont="1" applyFill="1" applyBorder="1" applyAlignment="1">
      <alignment horizontal="right" vertical="center"/>
    </xf>
    <xf numFmtId="0" fontId="32" fillId="3" borderId="0" xfId="0" applyFont="1" applyFill="1" applyAlignment="1">
      <alignment horizontal="left" vertical="center" indent="1"/>
    </xf>
    <xf numFmtId="3" fontId="27" fillId="3" borderId="0" xfId="0" applyNumberFormat="1" applyFont="1" applyFill="1" applyAlignment="1">
      <alignment horizontal="right" vertical="center"/>
    </xf>
    <xf numFmtId="164" fontId="2" fillId="3" borderId="0" xfId="0" applyNumberFormat="1" applyFont="1" applyFill="1" applyAlignment="1">
      <alignment horizontal="right" vertical="center"/>
    </xf>
    <xf numFmtId="0" fontId="0" fillId="0" borderId="6" xfId="0" applyBorder="1"/>
    <xf numFmtId="0" fontId="35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164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166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8" fillId="2" borderId="0" xfId="0" applyFont="1" applyFill="1" applyAlignment="1">
      <alignment horizontal="left" vertical="center" indent="1"/>
    </xf>
    <xf numFmtId="0" fontId="19" fillId="3" borderId="0" xfId="0" applyFont="1" applyFill="1" applyAlignment="1">
      <alignment horizontal="left" vertical="center" indent="1"/>
    </xf>
    <xf numFmtId="0" fontId="20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horizontal="left" vertical="center" indent="1"/>
    </xf>
    <xf numFmtId="0" fontId="22" fillId="7" borderId="0" xfId="0" applyFont="1" applyFill="1" applyAlignment="1">
      <alignment horizontal="left" vertical="center" indent="1"/>
    </xf>
    <xf numFmtId="0" fontId="22" fillId="9" borderId="0" xfId="0" applyFont="1" applyFill="1" applyAlignment="1">
      <alignment horizontal="left" vertical="center" indent="1"/>
    </xf>
    <xf numFmtId="0" fontId="25" fillId="6" borderId="0" xfId="0" applyFont="1" applyFill="1" applyAlignment="1">
      <alignment horizontal="left" vertical="center" indent="1"/>
    </xf>
    <xf numFmtId="0" fontId="25" fillId="3" borderId="0" xfId="0" applyFont="1" applyFill="1" applyAlignment="1">
      <alignment horizontal="left" vertical="center" indent="1"/>
    </xf>
    <xf numFmtId="0" fontId="25" fillId="2" borderId="0" xfId="0" applyFont="1" applyFill="1" applyAlignment="1">
      <alignment horizontal="left" vertical="center" indent="1"/>
    </xf>
    <xf numFmtId="0" fontId="21" fillId="4" borderId="0" xfId="0" applyFont="1" applyFill="1" applyAlignment="1">
      <alignment horizontal="left" vertical="center" indent="1"/>
    </xf>
    <xf numFmtId="0" fontId="33" fillId="0" borderId="6" xfId="0" applyFont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indent="1"/>
    </xf>
    <xf numFmtId="164" fontId="12" fillId="0" borderId="5" xfId="0" applyNumberFormat="1" applyFont="1" applyBorder="1" applyAlignment="1">
      <alignment horizontal="right" vertical="center"/>
    </xf>
    <xf numFmtId="165" fontId="12" fillId="0" borderId="5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Standard" xfId="0" builtinId="0"/>
  </cellStyles>
  <dxfs count="14">
    <dxf>
      <font>
        <b/>
        <color rgb="FFB23C3C"/>
        <name val="Calibri"/>
        <charset val="1"/>
      </font>
    </dxf>
    <dxf>
      <font>
        <b/>
        <color rgb="FFB23C3C"/>
        <name val="Calibri"/>
        <charset val="1"/>
      </font>
    </dxf>
    <dxf>
      <font>
        <color rgb="FF1E7F5C"/>
        <name val="Calibri"/>
        <charset val="1"/>
      </font>
    </dxf>
    <dxf>
      <font>
        <b/>
        <color rgb="FFB23C3C"/>
        <name val="Calibri"/>
        <charset val="1"/>
      </font>
    </dxf>
    <dxf>
      <font>
        <color rgb="FF1E7F5C"/>
        <name val="Calibri"/>
        <charset val="1"/>
      </font>
    </dxf>
    <dxf>
      <font>
        <b/>
        <color rgb="FFB23C3C"/>
        <name val="Calibri"/>
        <charset val="1"/>
      </font>
    </dxf>
    <dxf>
      <font>
        <color rgb="FF1E7F5C"/>
        <name val="Calibri"/>
        <charset val="1"/>
      </font>
    </dxf>
    <dxf>
      <font>
        <b/>
        <color rgb="FFB23C3C"/>
        <name val="Calibri"/>
        <charset val="1"/>
      </font>
    </dxf>
    <dxf>
      <font>
        <b/>
        <color rgb="FFB23C3C"/>
        <name val="Calibri"/>
        <charset val="1"/>
      </font>
    </dxf>
    <dxf>
      <font>
        <b/>
        <color rgb="FF1E7F5C"/>
        <name val="Calibri"/>
        <charset val="1"/>
      </font>
    </dxf>
    <dxf>
      <font>
        <b/>
        <color rgb="FFB23C3C"/>
        <name val="Calibri"/>
        <charset val="1"/>
      </font>
    </dxf>
    <dxf>
      <font>
        <b/>
        <color rgb="FF1E7F5C"/>
        <name val="Calibri"/>
        <charset val="1"/>
      </font>
    </dxf>
    <dxf>
      <font>
        <b/>
        <color rgb="FFB23C3C"/>
        <name val="Calibri"/>
        <charset val="1"/>
      </font>
    </dxf>
    <dxf>
      <font>
        <b/>
        <color rgb="FF1E7F5C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9712B"/>
      <rgbColor rgb="FF800080"/>
      <rgbColor rgb="FF127A7A"/>
      <rgbColor rgb="FFC2C8CE"/>
      <rgbColor rgb="FF878787"/>
      <rgbColor rgb="FF9999FF"/>
      <rgbColor rgb="FFB23C3C"/>
      <rgbColor rgb="FFF9F9F9"/>
      <rgbColor rgb="FFE2F0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1E7F5C"/>
      <rgbColor rgb="FF0000FF"/>
      <rgbColor rgb="FF00CCFF"/>
      <rgbColor rgb="FFF0F7F6"/>
      <rgbColor rgb="FFDCE0E4"/>
      <rgbColor rgb="FFF6F7F8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E767E"/>
      <rgbColor rgb="FF969696"/>
      <rgbColor rgb="FF0E5E5E"/>
      <rgbColor rgb="FF339966"/>
      <rgbColor rgb="FF1A1D21"/>
      <rgbColor rgb="FF20242A"/>
      <rgbColor rgb="FF993300"/>
      <rgbColor rgb="FF993366"/>
      <rgbColor rgb="FF333399"/>
      <rgbColor rgb="FF2A2F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Mittelverwendung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Cockpit!$Q$48</c:f>
              <c:strCache>
                <c:ptCount val="1"/>
                <c:pt idx="0">
                  <c:v>Betrag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2A2F3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1A57-442D-8310-8AE4C3B2048C}"/>
              </c:ext>
            </c:extLst>
          </c:dPt>
          <c:dPt>
            <c:idx val="1"/>
            <c:bubble3D val="0"/>
            <c:spPr>
              <a:solidFill>
                <a:srgbClr val="A9712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1A57-442D-8310-8AE4C3B2048C}"/>
              </c:ext>
            </c:extLst>
          </c:dPt>
          <c:dPt>
            <c:idx val="2"/>
            <c:bubble3D val="0"/>
            <c:spPr>
              <a:solidFill>
                <a:srgbClr val="127A7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1A57-442D-8310-8AE4C3B2048C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1A57-442D-8310-8AE4C3B2048C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1A57-442D-8310-8AE4C3B2048C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1A57-442D-8310-8AE4C3B204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Cockpit!$P$49:$P$51</c:f>
              <c:strCache>
                <c:ptCount val="3"/>
                <c:pt idx="0">
                  <c:v>Fixkosten</c:v>
                </c:pt>
                <c:pt idx="1">
                  <c:v>Variable Kosten</c:v>
                </c:pt>
                <c:pt idx="2">
                  <c:v>Sparbetrag</c:v>
                </c:pt>
              </c:strCache>
            </c:strRef>
          </c:cat>
          <c:val>
            <c:numRef>
              <c:f>Cockpit!$Q$49:$Q$51</c:f>
              <c:numCache>
                <c:formatCode>#,##0" €";\-#,##0" €"</c:formatCode>
                <c:ptCount val="3"/>
                <c:pt idx="0">
                  <c:v>1882</c:v>
                </c:pt>
                <c:pt idx="1">
                  <c:v>1054</c:v>
                </c:pt>
                <c:pt idx="2">
                  <c:v>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A57-442D-8310-8AE4C3B20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Einnahmen · Ausgaben · Sparbetrag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Cockpit!$Q$54</c:f>
              <c:strCache>
                <c:ptCount val="1"/>
                <c:pt idx="0">
                  <c:v>€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127A7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95F3-4663-A3CC-C0365667CDEB}"/>
              </c:ext>
            </c:extLst>
          </c:dPt>
          <c:dPt>
            <c:idx val="1"/>
            <c:invertIfNegative val="0"/>
            <c:bubble3D val="0"/>
            <c:spPr>
              <a:solidFill>
                <a:srgbClr val="2A2F3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95F3-4663-A3CC-C0365667CDEB}"/>
              </c:ext>
            </c:extLst>
          </c:dPt>
          <c:dPt>
            <c:idx val="2"/>
            <c:invertIfNegative val="0"/>
            <c:bubble3D val="0"/>
            <c:spPr>
              <a:solidFill>
                <a:srgbClr val="A9712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95F3-4663-A3CC-C0365667CDEB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95F3-4663-A3CC-C0365667CDEB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95F3-4663-A3CC-C0365667CDEB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95F3-4663-A3CC-C0365667CD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Cockpit!$P$55:$P$57</c:f>
              <c:strCache>
                <c:ptCount val="3"/>
                <c:pt idx="0">
                  <c:v>Einnahmen</c:v>
                </c:pt>
                <c:pt idx="1">
                  <c:v>Ausgaben</c:v>
                </c:pt>
                <c:pt idx="2">
                  <c:v>Sparbetrag</c:v>
                </c:pt>
              </c:strCache>
            </c:strRef>
          </c:cat>
          <c:val>
            <c:numRef>
              <c:f>Cockpit!$Q$55:$Q$57</c:f>
              <c:numCache>
                <c:formatCode>#,##0" €";\-#,##0" €"</c:formatCode>
                <c:ptCount val="3"/>
                <c:pt idx="0">
                  <c:v>3334</c:v>
                </c:pt>
                <c:pt idx="1">
                  <c:v>2936</c:v>
                </c:pt>
                <c:pt idx="2">
                  <c:v>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5F3-4663-A3CC-C0365667C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056006"/>
        <c:axId val="8692370"/>
      </c:barChart>
      <c:catAx>
        <c:axId val="5905600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692370"/>
        <c:crosses val="autoZero"/>
        <c:auto val="1"/>
        <c:lblAlgn val="ctr"/>
        <c:lblOffset val="100"/>
        <c:noMultiLvlLbl val="0"/>
      </c:catAx>
      <c:valAx>
        <c:axId val="869237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-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905600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Vermögensentwicklung 2026 (kumuliert)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'Jahres-Cashflow'!$B$12</c:f>
              <c:strCache>
                <c:ptCount val="1"/>
                <c:pt idx="0">
                  <c:v>Vermögen kumuliert (€)</c:v>
                </c:pt>
              </c:strCache>
            </c:strRef>
          </c:tx>
          <c:spPr>
            <a:ln w="28080">
              <a:solidFill>
                <a:srgbClr val="A9712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'Jahres-Cashflow'!$C$8:$N$8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'Jahres-Cashflow'!$C$12:$N$12</c:f>
              <c:numCache>
                <c:formatCode>#,##0</c:formatCode>
                <c:ptCount val="12"/>
                <c:pt idx="0">
                  <c:v>6898</c:v>
                </c:pt>
                <c:pt idx="1">
                  <c:v>7198</c:v>
                </c:pt>
                <c:pt idx="2">
                  <c:v>7428</c:v>
                </c:pt>
                <c:pt idx="3">
                  <c:v>7768</c:v>
                </c:pt>
                <c:pt idx="4">
                  <c:v>8018</c:v>
                </c:pt>
                <c:pt idx="5">
                  <c:v>8288</c:v>
                </c:pt>
                <c:pt idx="6">
                  <c:v>8748</c:v>
                </c:pt>
                <c:pt idx="7">
                  <c:v>9008</c:v>
                </c:pt>
                <c:pt idx="8">
                  <c:v>9343</c:v>
                </c:pt>
                <c:pt idx="9">
                  <c:v>9583</c:v>
                </c:pt>
                <c:pt idx="10">
                  <c:v>9713</c:v>
                </c:pt>
                <c:pt idx="11">
                  <c:v>10193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152-4974-895E-7578F3376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41537984"/>
        <c:axId val="35663479"/>
      </c:lineChart>
      <c:catAx>
        <c:axId val="415379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5663479"/>
        <c:crosses val="autoZero"/>
        <c:auto val="1"/>
        <c:lblAlgn val="ctr"/>
        <c:lblOffset val="100"/>
        <c:noMultiLvlLbl val="0"/>
      </c:catAx>
      <c:valAx>
        <c:axId val="3566347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153798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Netto-Cashflow je Monat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'Jahres-Cashflow'!$B$11</c:f>
              <c:strCache>
                <c:ptCount val="1"/>
                <c:pt idx="0">
                  <c:v>Netto-Cashflow (€)</c:v>
                </c:pt>
              </c:strCache>
            </c:strRef>
          </c:tx>
          <c:spPr>
            <a:solidFill>
              <a:srgbClr val="127A7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'Jahres-Cashflow'!$C$8:$N$8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'Jahres-Cashflow'!$C$11:$N$11</c:f>
              <c:numCache>
                <c:formatCode>#,##0</c:formatCode>
                <c:ptCount val="12"/>
                <c:pt idx="0">
                  <c:v>398</c:v>
                </c:pt>
                <c:pt idx="1">
                  <c:v>300</c:v>
                </c:pt>
                <c:pt idx="2">
                  <c:v>230</c:v>
                </c:pt>
                <c:pt idx="3">
                  <c:v>340</c:v>
                </c:pt>
                <c:pt idx="4">
                  <c:v>250</c:v>
                </c:pt>
                <c:pt idx="5">
                  <c:v>270</c:v>
                </c:pt>
                <c:pt idx="6">
                  <c:v>460</c:v>
                </c:pt>
                <c:pt idx="7">
                  <c:v>260</c:v>
                </c:pt>
                <c:pt idx="8">
                  <c:v>335</c:v>
                </c:pt>
                <c:pt idx="9">
                  <c:v>240</c:v>
                </c:pt>
                <c:pt idx="10">
                  <c:v>130</c:v>
                </c:pt>
                <c:pt idx="11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CD-42B9-9442-55A88403AD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954491"/>
        <c:axId val="18565029"/>
      </c:barChart>
      <c:catAx>
        <c:axId val="9595449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8565029"/>
        <c:crosses val="autoZero"/>
        <c:auto val="1"/>
        <c:lblAlgn val="ctr"/>
        <c:lblOffset val="100"/>
        <c:noMultiLvlLbl val="0"/>
      </c:catAx>
      <c:valAx>
        <c:axId val="1856502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595449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5</xdr:col>
      <xdr:colOff>596580</xdr:colOff>
      <xdr:row>32</xdr:row>
      <xdr:rowOff>42840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19</xdr:row>
      <xdr:rowOff>0</xdr:rowOff>
    </xdr:from>
    <xdr:to>
      <xdr:col>12</xdr:col>
      <xdr:colOff>630135</xdr:colOff>
      <xdr:row>32</xdr:row>
      <xdr:rowOff>42840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13</xdr:col>
      <xdr:colOff>437400</xdr:colOff>
      <xdr:row>26</xdr:row>
      <xdr:rowOff>114840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29</xdr:row>
      <xdr:rowOff>0</xdr:rowOff>
    </xdr:from>
    <xdr:to>
      <xdr:col>13</xdr:col>
      <xdr:colOff>437400</xdr:colOff>
      <xdr:row>42</xdr:row>
      <xdr:rowOff>114840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57"/>
  <sheetViews>
    <sheetView showGridLines="0" zoomScaleNormal="100" workbookViewId="0">
      <pane xSplit="1" ySplit="4" topLeftCell="B14" activePane="bottomRight" state="frozen"/>
      <selection pane="topRight" activeCell="B1" sqref="B1"/>
      <selection pane="bottomLeft" activeCell="A5" sqref="A5"/>
      <selection pane="bottomRight" activeCell="Q15" sqref="Q15"/>
    </sheetView>
  </sheetViews>
  <sheetFormatPr baseColWidth="10" defaultColWidth="8.7109375" defaultRowHeight="15" x14ac:dyDescent="0.25"/>
  <cols>
    <col min="1" max="1" width="2.42578125" customWidth="1"/>
    <col min="2" max="13" width="9.85546875" customWidth="1"/>
    <col min="14" max="14" width="2.42578125" customWidth="1"/>
    <col min="16" max="18" width="12" customWidth="1"/>
  </cols>
  <sheetData>
    <row r="2" spans="2:13" ht="31.5" customHeight="1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3" ht="16.5" customHeight="1" x14ac:dyDescent="0.25">
      <c r="B3" s="13" t="str">
        <f>"01 · COCKPIT   —   "&amp;Monatsbudget!E6&amp;" "&amp;Monatsbudget!F6</f>
        <v>01 · COCKPIT   —   Januar 2027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2:13" ht="3" customHeight="1" x14ac:dyDescent="0.25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6" spans="2:13" ht="3.75" customHeight="1" x14ac:dyDescent="0.25">
      <c r="B6" s="12"/>
      <c r="C6" s="12"/>
      <c r="D6" s="12"/>
      <c r="E6" s="11"/>
      <c r="F6" s="11"/>
      <c r="G6" s="11"/>
      <c r="H6" s="10"/>
      <c r="I6" s="10"/>
      <c r="J6" s="10"/>
      <c r="K6" s="9"/>
      <c r="L6" s="9"/>
      <c r="M6" s="9"/>
    </row>
    <row r="7" spans="2:13" ht="15" customHeight="1" x14ac:dyDescent="0.25">
      <c r="B7" s="8" t="s">
        <v>1</v>
      </c>
      <c r="C7" s="8"/>
      <c r="D7" s="8"/>
      <c r="E7" s="8" t="s">
        <v>2</v>
      </c>
      <c r="F7" s="8"/>
      <c r="G7" s="8"/>
      <c r="H7" s="8" t="s">
        <v>3</v>
      </c>
      <c r="I7" s="8"/>
      <c r="J7" s="8"/>
      <c r="K7" s="8" t="s">
        <v>4</v>
      </c>
      <c r="L7" s="8"/>
      <c r="M7" s="8"/>
    </row>
    <row r="8" spans="2:13" ht="15.75" customHeight="1" x14ac:dyDescent="0.25">
      <c r="B8" s="7">
        <f>Monatsbudget!E14</f>
        <v>3334</v>
      </c>
      <c r="C8" s="7"/>
      <c r="D8" s="7"/>
      <c r="E8" s="6">
        <f>Monatsbudget!E39</f>
        <v>2936</v>
      </c>
      <c r="F8" s="6"/>
      <c r="G8" s="6"/>
      <c r="H8" s="5">
        <f>Monatsbudget!E40</f>
        <v>398</v>
      </c>
      <c r="I8" s="5"/>
      <c r="J8" s="5"/>
      <c r="K8" s="4">
        <f>IF(Monatsbudget!E14=0,0,Monatsbudget!E40/Monatsbudget!E14)</f>
        <v>0.11937612477504499</v>
      </c>
      <c r="L8" s="4"/>
      <c r="M8" s="4"/>
    </row>
    <row r="9" spans="2:13" ht="13.5" customHeight="1" x14ac:dyDescent="0.25">
      <c r="B9" s="7"/>
      <c r="C9" s="7"/>
      <c r="D9" s="7"/>
      <c r="E9" s="6"/>
      <c r="F9" s="6"/>
      <c r="G9" s="6"/>
      <c r="H9" s="5"/>
      <c r="I9" s="5"/>
      <c r="J9" s="5"/>
      <c r="K9" s="4"/>
      <c r="L9" s="4"/>
      <c r="M9" s="4"/>
    </row>
    <row r="10" spans="2:13" ht="13.5" customHeight="1" x14ac:dyDescent="0.25">
      <c r="B10" s="3" t="s">
        <v>5</v>
      </c>
      <c r="C10" s="3"/>
      <c r="D10" s="3"/>
      <c r="E10" s="3" t="s">
        <v>6</v>
      </c>
      <c r="F10" s="3"/>
      <c r="G10" s="3"/>
      <c r="H10" s="3" t="s">
        <v>7</v>
      </c>
      <c r="I10" s="3"/>
      <c r="J10" s="3"/>
      <c r="K10" s="3" t="s">
        <v>8</v>
      </c>
      <c r="L10" s="3"/>
      <c r="M10" s="3"/>
    </row>
    <row r="13" spans="2:13" ht="21.75" customHeight="1" x14ac:dyDescent="0.25">
      <c r="B13" s="19" t="s">
        <v>9</v>
      </c>
      <c r="C13" s="2" t="s">
        <v>10</v>
      </c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2:13" ht="18" customHeight="1" x14ac:dyDescent="0.25">
      <c r="B14" s="1" t="s">
        <v>11</v>
      </c>
      <c r="C14" s="1"/>
      <c r="D14" s="1"/>
      <c r="E14" s="68">
        <f>Monatsbudget!E25</f>
        <v>1882</v>
      </c>
      <c r="F14" s="68"/>
      <c r="G14" s="69" t="str">
        <f>"von "&amp;TEXT(0.5*Monatsbudget!E14,"#,##0")&amp;" € Ziel"</f>
        <v>von 1667,0 € Ziel</v>
      </c>
      <c r="H14" s="69"/>
      <c r="I14" s="70" t="str">
        <f>IF((Monatsbudget!E25)&lt;=(0.5*Monatsbudget!E14),"im Ziel","über Ziel")</f>
        <v>über Ziel</v>
      </c>
      <c r="J14" s="70"/>
      <c r="K14" s="71">
        <f>IF(Monatsbudget!E14=0,0,(Monatsbudget!E25)/Monatsbudget!E14)</f>
        <v>0.56448710257948409</v>
      </c>
      <c r="L14" s="71"/>
      <c r="M14" s="71"/>
    </row>
    <row r="15" spans="2:13" ht="6" customHeight="1" x14ac:dyDescent="0.25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</row>
    <row r="16" spans="2:13" ht="18" customHeight="1" x14ac:dyDescent="0.25">
      <c r="B16" s="1" t="s">
        <v>12</v>
      </c>
      <c r="C16" s="1"/>
      <c r="D16" s="1"/>
      <c r="E16" s="68">
        <f>Monatsbudget!E38</f>
        <v>1054</v>
      </c>
      <c r="F16" s="68"/>
      <c r="G16" s="69" t="str">
        <f>"von "&amp;TEXT(0.3*Monatsbudget!E14,"#,##0")&amp;" € Ziel"</f>
        <v>von 1000,20 € Ziel</v>
      </c>
      <c r="H16" s="69"/>
      <c r="I16" s="70" t="str">
        <f>IF((Monatsbudget!E38)&lt;=(0.3*Monatsbudget!E14),"im Ziel","über Ziel")</f>
        <v>über Ziel</v>
      </c>
      <c r="J16" s="70"/>
      <c r="K16" s="71">
        <f>IF(Monatsbudget!E14=0,0,(Monatsbudget!E38)/Monatsbudget!E14)</f>
        <v>0.31613677264547091</v>
      </c>
      <c r="L16" s="71"/>
      <c r="M16" s="71"/>
    </row>
    <row r="17" spans="2:13" ht="6" customHeight="1" x14ac:dyDescent="0.25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</row>
    <row r="18" spans="2:13" ht="18" customHeight="1" x14ac:dyDescent="0.25">
      <c r="B18" s="1" t="s">
        <v>13</v>
      </c>
      <c r="C18" s="1"/>
      <c r="D18" s="1"/>
      <c r="E18" s="68">
        <f>Monatsbudget!E40</f>
        <v>398</v>
      </c>
      <c r="F18" s="68"/>
      <c r="G18" s="69" t="str">
        <f>"von "&amp;TEXT(0.2*Monatsbudget!E14,"#,##0")&amp;" € Ziel"</f>
        <v>von 666,80 € Ziel</v>
      </c>
      <c r="H18" s="69"/>
      <c r="I18" s="70" t="str">
        <f>IF((Monatsbudget!E40)&gt;=(0.2*Monatsbudget!E14),"im Ziel","unter Ziel")</f>
        <v>unter Ziel</v>
      </c>
      <c r="J18" s="70"/>
      <c r="K18" s="71">
        <f>IF(Monatsbudget!E14=0,0,(Monatsbudget!E40)/Monatsbudget!E14)</f>
        <v>0.11937612477504499</v>
      </c>
      <c r="L18" s="71"/>
      <c r="M18" s="71"/>
    </row>
    <row r="19" spans="2:13" ht="6" customHeight="1" x14ac:dyDescent="0.25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35" spans="2:18" ht="25.5" customHeight="1" x14ac:dyDescent="0.25">
      <c r="B35" s="72" t="s">
        <v>14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</row>
    <row r="38" spans="2:18" x14ac:dyDescent="0.25">
      <c r="P38" s="21" t="s">
        <v>15</v>
      </c>
    </row>
    <row r="40" spans="2:18" x14ac:dyDescent="0.25">
      <c r="P40" t="s">
        <v>16</v>
      </c>
      <c r="Q40" t="s">
        <v>17</v>
      </c>
      <c r="R40" t="s">
        <v>18</v>
      </c>
    </row>
    <row r="41" spans="2:18" x14ac:dyDescent="0.25">
      <c r="P41" t="s">
        <v>19</v>
      </c>
      <c r="Q41" s="22">
        <f>Monatsbudget!E25</f>
        <v>1882</v>
      </c>
      <c r="R41" s="22">
        <f>0.5*Monatsbudget!E14</f>
        <v>1667</v>
      </c>
    </row>
    <row r="42" spans="2:18" x14ac:dyDescent="0.25">
      <c r="P42" t="s">
        <v>20</v>
      </c>
      <c r="Q42" s="22">
        <f>Monatsbudget!E38</f>
        <v>1054</v>
      </c>
      <c r="R42" s="22">
        <f>0.3*Monatsbudget!E14</f>
        <v>1000.1999999999999</v>
      </c>
    </row>
    <row r="43" spans="2:18" x14ac:dyDescent="0.25">
      <c r="P43" t="s">
        <v>21</v>
      </c>
      <c r="Q43" s="22">
        <f>Monatsbudget!E40</f>
        <v>398</v>
      </c>
      <c r="R43" s="22">
        <f>0.2*Monatsbudget!E14</f>
        <v>666.80000000000007</v>
      </c>
    </row>
    <row r="48" spans="2:18" x14ac:dyDescent="0.25">
      <c r="P48" t="s">
        <v>22</v>
      </c>
      <c r="Q48" t="s">
        <v>23</v>
      </c>
    </row>
    <row r="49" spans="16:17" x14ac:dyDescent="0.25">
      <c r="P49" t="s">
        <v>24</v>
      </c>
      <c r="Q49" s="22">
        <f>Monatsbudget!E25</f>
        <v>1882</v>
      </c>
    </row>
    <row r="50" spans="16:17" x14ac:dyDescent="0.25">
      <c r="P50" t="s">
        <v>25</v>
      </c>
      <c r="Q50" s="22">
        <f>Monatsbudget!E38</f>
        <v>1054</v>
      </c>
    </row>
    <row r="51" spans="16:17" x14ac:dyDescent="0.25">
      <c r="P51" t="s">
        <v>26</v>
      </c>
      <c r="Q51" s="22">
        <f>Monatsbudget!E40</f>
        <v>398</v>
      </c>
    </row>
    <row r="54" spans="16:17" x14ac:dyDescent="0.25">
      <c r="P54" t="s">
        <v>27</v>
      </c>
      <c r="Q54" t="s">
        <v>28</v>
      </c>
    </row>
    <row r="55" spans="16:17" x14ac:dyDescent="0.25">
      <c r="P55" t="s">
        <v>29</v>
      </c>
      <c r="Q55" s="22">
        <f>Monatsbudget!E14</f>
        <v>3334</v>
      </c>
    </row>
    <row r="56" spans="16:17" x14ac:dyDescent="0.25">
      <c r="P56" t="s">
        <v>30</v>
      </c>
      <c r="Q56" s="22">
        <f>Monatsbudget!E39</f>
        <v>2936</v>
      </c>
    </row>
    <row r="57" spans="16:17" x14ac:dyDescent="0.25">
      <c r="P57" t="s">
        <v>26</v>
      </c>
      <c r="Q57" s="22">
        <f>Monatsbudget!E40</f>
        <v>398</v>
      </c>
    </row>
  </sheetData>
  <mergeCells count="35">
    <mergeCell ref="B35:M35"/>
    <mergeCell ref="B18:D18"/>
    <mergeCell ref="E18:F18"/>
    <mergeCell ref="G18:H18"/>
    <mergeCell ref="I18:J18"/>
    <mergeCell ref="K18:M18"/>
    <mergeCell ref="B16:D16"/>
    <mergeCell ref="E16:F16"/>
    <mergeCell ref="G16:H16"/>
    <mergeCell ref="I16:J16"/>
    <mergeCell ref="K16:M16"/>
    <mergeCell ref="B14:D14"/>
    <mergeCell ref="E14:F14"/>
    <mergeCell ref="G14:H14"/>
    <mergeCell ref="I14:J14"/>
    <mergeCell ref="K14:M14"/>
    <mergeCell ref="B10:D10"/>
    <mergeCell ref="E10:G10"/>
    <mergeCell ref="H10:J10"/>
    <mergeCell ref="K10:M10"/>
    <mergeCell ref="C13:M13"/>
    <mergeCell ref="B7:D7"/>
    <mergeCell ref="E7:G7"/>
    <mergeCell ref="H7:J7"/>
    <mergeCell ref="K7:M7"/>
    <mergeCell ref="B8:D9"/>
    <mergeCell ref="E8:G9"/>
    <mergeCell ref="H8:J9"/>
    <mergeCell ref="K8:M9"/>
    <mergeCell ref="B2:M2"/>
    <mergeCell ref="B3:M3"/>
    <mergeCell ref="B6:D6"/>
    <mergeCell ref="E6:G6"/>
    <mergeCell ref="H6:J6"/>
    <mergeCell ref="K6:M6"/>
  </mergeCells>
  <conditionalFormatting sqref="I14">
    <cfRule type="expression" dxfId="13" priority="2">
      <formula>I14="im Ziel"</formula>
    </cfRule>
    <cfRule type="expression" dxfId="12" priority="3">
      <formula>OR(I14="über Ziel",I14="unter Ziel")</formula>
    </cfRule>
  </conditionalFormatting>
  <conditionalFormatting sqref="I16">
    <cfRule type="expression" dxfId="11" priority="4">
      <formula>I16="im Ziel"</formula>
    </cfRule>
    <cfRule type="expression" dxfId="10" priority="5">
      <formula>OR(I16="über Ziel",I16="unter Ziel")</formula>
    </cfRule>
  </conditionalFormatting>
  <conditionalFormatting sqref="I18">
    <cfRule type="expression" dxfId="9" priority="6">
      <formula>I18="im Ziel"</formula>
    </cfRule>
    <cfRule type="expression" dxfId="8" priority="7">
      <formula>OR(I18="über Ziel",I18="unter Ziel")</formula>
    </cfRule>
  </conditionalFormatting>
  <conditionalFormatting sqref="K14:K18">
    <cfRule type="dataBar" priority="8">
      <dataBar>
        <cfvo type="num" val="0"/>
        <cfvo type="num" val="0.6"/>
        <color rgb="FF127A7A"/>
      </dataBar>
      <extLst>
        <ext xmlns:x14="http://schemas.microsoft.com/office/spreadsheetml/2009/9/main" uri="{B025F937-C7B1-47D3-B67F-A62EFF666E3E}">
          <x14:id>{4E705390-5CAD-4D8E-B28F-ED60A180AC40}</x14:id>
        </ext>
      </extLst>
    </cfRule>
  </conditionalFormatting>
  <pageMargins left="0.4" right="0.4" top="0.5" bottom="0.4" header="0.511811023622047" footer="0.511811023622047"/>
  <pageSetup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E705390-5CAD-4D8E-B28F-ED60A180AC40}">
            <x14:dataBar axisPosition="none">
              <x14:cfvo type="num">
                <xm:f>0</xm:f>
              </x14:cfvo>
              <x14:cfvo type="num">
                <xm:f>0.6</xm:f>
              </x14:cfvo>
              <x14:negativeFillColor rgb="FF127A7A"/>
            </x14:dataBar>
          </x14:cfRule>
          <xm:sqref>K14:K18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H42"/>
  <sheetViews>
    <sheetView showGridLines="0" tabSelected="1" zoomScale="110" zoomScaleNormal="11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L45" sqref="L45"/>
    </sheetView>
  </sheetViews>
  <sheetFormatPr baseColWidth="10" defaultColWidth="8.7109375" defaultRowHeight="15" x14ac:dyDescent="0.25"/>
  <cols>
    <col min="1" max="1" width="2.42578125" customWidth="1"/>
    <col min="2" max="2" width="4" customWidth="1"/>
    <col min="3" max="3" width="30" customWidth="1"/>
    <col min="4" max="5" width="14" customWidth="1"/>
    <col min="6" max="7" width="13" customWidth="1"/>
    <col min="8" max="8" width="22" customWidth="1"/>
    <col min="9" max="9" width="2.42578125" customWidth="1"/>
  </cols>
  <sheetData>
    <row r="2" spans="2:8" ht="30" customHeight="1" x14ac:dyDescent="0.25">
      <c r="B2" s="73" t="s">
        <v>153</v>
      </c>
      <c r="C2" s="73"/>
      <c r="D2" s="73"/>
      <c r="E2" s="73"/>
      <c r="F2" s="73"/>
      <c r="G2" s="73"/>
      <c r="H2" s="73"/>
    </row>
    <row r="3" spans="2:8" ht="15.75" customHeight="1" x14ac:dyDescent="0.25">
      <c r="B3" s="74" t="s">
        <v>31</v>
      </c>
      <c r="C3" s="74"/>
      <c r="D3" s="74"/>
      <c r="E3" s="74"/>
      <c r="F3" s="74"/>
      <c r="G3" s="74"/>
      <c r="H3" s="74"/>
    </row>
    <row r="4" spans="2:8" ht="3" customHeight="1" x14ac:dyDescent="0.25">
      <c r="B4" s="15"/>
      <c r="C4" s="15"/>
      <c r="D4" s="15"/>
      <c r="E4" s="15"/>
      <c r="F4" s="15"/>
      <c r="G4" s="15"/>
      <c r="H4" s="15"/>
    </row>
    <row r="6" spans="2:8" ht="19.5" customHeight="1" x14ac:dyDescent="0.25">
      <c r="C6" s="75" t="s">
        <v>32</v>
      </c>
      <c r="D6" s="75"/>
      <c r="E6" s="23" t="s">
        <v>33</v>
      </c>
      <c r="F6" s="24">
        <v>2027</v>
      </c>
    </row>
    <row r="8" spans="2:8" ht="21.75" customHeight="1" x14ac:dyDescent="0.25">
      <c r="B8" s="25" t="s">
        <v>34</v>
      </c>
      <c r="C8" s="76" t="s">
        <v>29</v>
      </c>
      <c r="D8" s="76"/>
      <c r="E8" s="76"/>
      <c r="F8" s="76"/>
      <c r="G8" s="76"/>
      <c r="H8" s="76"/>
    </row>
    <row r="9" spans="2:8" ht="15" customHeight="1" x14ac:dyDescent="0.25">
      <c r="B9" s="20"/>
      <c r="C9" s="26" t="s">
        <v>35</v>
      </c>
      <c r="D9" s="27" t="s">
        <v>36</v>
      </c>
      <c r="E9" s="27" t="s">
        <v>37</v>
      </c>
      <c r="F9" s="27" t="s">
        <v>38</v>
      </c>
      <c r="G9" s="28" t="s">
        <v>39</v>
      </c>
      <c r="H9" s="29" t="s">
        <v>40</v>
      </c>
    </row>
    <row r="10" spans="2:8" ht="18" customHeight="1" x14ac:dyDescent="0.25">
      <c r="B10" s="77" t="s">
        <v>41</v>
      </c>
      <c r="C10" s="77"/>
      <c r="D10" s="30">
        <v>2720</v>
      </c>
      <c r="E10" s="30">
        <v>2720</v>
      </c>
      <c r="F10" s="31">
        <f>D10-E10</f>
        <v>0</v>
      </c>
      <c r="G10" s="32">
        <f>IF(D10=0,0,E10/D10)</f>
        <v>1</v>
      </c>
      <c r="H10" s="33" t="s">
        <v>42</v>
      </c>
    </row>
    <row r="11" spans="2:8" ht="18" customHeight="1" x14ac:dyDescent="0.25">
      <c r="B11" s="78" t="s">
        <v>43</v>
      </c>
      <c r="C11" s="78"/>
      <c r="D11" s="30">
        <v>0</v>
      </c>
      <c r="E11" s="30">
        <v>250</v>
      </c>
      <c r="F11" s="34">
        <f>D11-E11</f>
        <v>-250</v>
      </c>
      <c r="G11" s="35">
        <f>IF(D11=0,0,E11/D11)</f>
        <v>0</v>
      </c>
      <c r="H11" s="36" t="s">
        <v>44</v>
      </c>
    </row>
    <row r="12" spans="2:8" ht="18" customHeight="1" x14ac:dyDescent="0.25">
      <c r="B12" s="77" t="s">
        <v>45</v>
      </c>
      <c r="C12" s="77"/>
      <c r="D12" s="30">
        <v>280</v>
      </c>
      <c r="E12" s="30">
        <v>310</v>
      </c>
      <c r="F12" s="31">
        <f>D12-E12</f>
        <v>-30</v>
      </c>
      <c r="G12" s="32">
        <f>IF(D12=0,0,E12/D12)</f>
        <v>1.1071428571428572</v>
      </c>
      <c r="H12" s="33" t="s">
        <v>46</v>
      </c>
    </row>
    <row r="13" spans="2:8" ht="18" customHeight="1" x14ac:dyDescent="0.25">
      <c r="B13" s="78" t="s">
        <v>47</v>
      </c>
      <c r="C13" s="78"/>
      <c r="D13" s="30">
        <v>60</v>
      </c>
      <c r="E13" s="30">
        <v>54</v>
      </c>
      <c r="F13" s="34">
        <f>D13-E13</f>
        <v>6</v>
      </c>
      <c r="G13" s="35">
        <f>IF(D13=0,0,E13/D13)</f>
        <v>0.9</v>
      </c>
      <c r="H13" s="36" t="s">
        <v>48</v>
      </c>
    </row>
    <row r="14" spans="2:8" ht="19.5" customHeight="1" x14ac:dyDescent="0.25">
      <c r="B14" s="79" t="s">
        <v>49</v>
      </c>
      <c r="C14" s="79"/>
      <c r="D14" s="37">
        <f>SUM(D10:D13)</f>
        <v>3060</v>
      </c>
      <c r="E14" s="37">
        <f>SUM(E10:E13)</f>
        <v>3334</v>
      </c>
      <c r="F14" s="37">
        <f>D14-E14</f>
        <v>-274</v>
      </c>
      <c r="G14" s="38">
        <f>IF(D14=0,0,E14/D14)</f>
        <v>1.0895424836601306</v>
      </c>
      <c r="H14" s="18"/>
    </row>
    <row r="16" spans="2:8" ht="21.75" customHeight="1" x14ac:dyDescent="0.25">
      <c r="B16" s="25" t="s">
        <v>50</v>
      </c>
      <c r="C16" s="76" t="s">
        <v>51</v>
      </c>
      <c r="D16" s="76"/>
      <c r="E16" s="76"/>
      <c r="F16" s="76"/>
      <c r="G16" s="76"/>
      <c r="H16" s="76"/>
    </row>
    <row r="17" spans="2:8" ht="15" customHeight="1" x14ac:dyDescent="0.25">
      <c r="B17" s="20"/>
      <c r="C17" s="26" t="s">
        <v>35</v>
      </c>
      <c r="D17" s="27" t="s">
        <v>36</v>
      </c>
      <c r="E17" s="27" t="s">
        <v>37</v>
      </c>
      <c r="F17" s="27" t="s">
        <v>38</v>
      </c>
      <c r="G17" s="28" t="s">
        <v>39</v>
      </c>
      <c r="H17" s="29" t="s">
        <v>40</v>
      </c>
    </row>
    <row r="18" spans="2:8" ht="18" customHeight="1" x14ac:dyDescent="0.25">
      <c r="B18" s="77" t="s">
        <v>52</v>
      </c>
      <c r="C18" s="77"/>
      <c r="D18" s="30">
        <v>1020</v>
      </c>
      <c r="E18" s="30">
        <v>1020</v>
      </c>
      <c r="F18" s="31">
        <f t="shared" ref="F18:F25" si="0">D18-E18</f>
        <v>0</v>
      </c>
      <c r="G18" s="32">
        <f t="shared" ref="G18:G25" si="1">IF(D18=0,0,E18/D18)</f>
        <v>1</v>
      </c>
      <c r="H18" s="33" t="s">
        <v>53</v>
      </c>
    </row>
    <row r="19" spans="2:8" ht="18" customHeight="1" x14ac:dyDescent="0.25">
      <c r="B19" s="78" t="s">
        <v>54</v>
      </c>
      <c r="C19" s="78"/>
      <c r="D19" s="30">
        <v>140</v>
      </c>
      <c r="E19" s="30">
        <v>132</v>
      </c>
      <c r="F19" s="34">
        <f t="shared" si="0"/>
        <v>8</v>
      </c>
      <c r="G19" s="35">
        <f t="shared" si="1"/>
        <v>0.94285714285714284</v>
      </c>
      <c r="H19" s="36" t="s">
        <v>55</v>
      </c>
    </row>
    <row r="20" spans="2:8" ht="18" customHeight="1" x14ac:dyDescent="0.25">
      <c r="B20" s="77" t="s">
        <v>56</v>
      </c>
      <c r="C20" s="77"/>
      <c r="D20" s="30">
        <v>175</v>
      </c>
      <c r="E20" s="30">
        <v>175</v>
      </c>
      <c r="F20" s="31">
        <f t="shared" si="0"/>
        <v>0</v>
      </c>
      <c r="G20" s="32">
        <f t="shared" si="1"/>
        <v>1</v>
      </c>
      <c r="H20" s="33" t="s">
        <v>57</v>
      </c>
    </row>
    <row r="21" spans="2:8" ht="18" customHeight="1" x14ac:dyDescent="0.25">
      <c r="B21" s="78" t="s">
        <v>58</v>
      </c>
      <c r="C21" s="78"/>
      <c r="D21" s="30">
        <v>180</v>
      </c>
      <c r="E21" s="30">
        <v>196</v>
      </c>
      <c r="F21" s="34">
        <f t="shared" si="0"/>
        <v>-16</v>
      </c>
      <c r="G21" s="35">
        <f t="shared" si="1"/>
        <v>1.0888888888888888</v>
      </c>
      <c r="H21" s="36" t="s">
        <v>59</v>
      </c>
    </row>
    <row r="22" spans="2:8" ht="18" customHeight="1" x14ac:dyDescent="0.25">
      <c r="B22" s="77" t="s">
        <v>60</v>
      </c>
      <c r="C22" s="77"/>
      <c r="D22" s="30">
        <v>58</v>
      </c>
      <c r="E22" s="30">
        <v>58</v>
      </c>
      <c r="F22" s="31">
        <f t="shared" si="0"/>
        <v>0</v>
      </c>
      <c r="G22" s="32">
        <f t="shared" si="1"/>
        <v>1</v>
      </c>
      <c r="H22" s="33" t="s">
        <v>61</v>
      </c>
    </row>
    <row r="23" spans="2:8" ht="18" customHeight="1" x14ac:dyDescent="0.25">
      <c r="B23" s="78" t="s">
        <v>62</v>
      </c>
      <c r="C23" s="78"/>
      <c r="D23" s="30">
        <v>66</v>
      </c>
      <c r="E23" s="30">
        <v>71</v>
      </c>
      <c r="F23" s="34">
        <f t="shared" si="0"/>
        <v>-5</v>
      </c>
      <c r="G23" s="35">
        <f t="shared" si="1"/>
        <v>1.0757575757575757</v>
      </c>
      <c r="H23" s="36" t="s">
        <v>63</v>
      </c>
    </row>
    <row r="24" spans="2:8" ht="18" customHeight="1" x14ac:dyDescent="0.25">
      <c r="B24" s="77" t="s">
        <v>64</v>
      </c>
      <c r="C24" s="77"/>
      <c r="D24" s="30">
        <v>230</v>
      </c>
      <c r="E24" s="30">
        <v>230</v>
      </c>
      <c r="F24" s="31">
        <f t="shared" si="0"/>
        <v>0</v>
      </c>
      <c r="G24" s="32">
        <f t="shared" si="1"/>
        <v>1</v>
      </c>
      <c r="H24" s="33" t="s">
        <v>65</v>
      </c>
    </row>
    <row r="25" spans="2:8" ht="19.5" customHeight="1" x14ac:dyDescent="0.25">
      <c r="B25" s="80" t="s">
        <v>66</v>
      </c>
      <c r="C25" s="80"/>
      <c r="D25" s="39">
        <f>SUM(D18:D24)</f>
        <v>1869</v>
      </c>
      <c r="E25" s="39">
        <f>SUM(E18:E24)</f>
        <v>1882</v>
      </c>
      <c r="F25" s="39">
        <f t="shared" si="0"/>
        <v>-13</v>
      </c>
      <c r="G25" s="40">
        <f t="shared" si="1"/>
        <v>1.0069555912252541</v>
      </c>
      <c r="H25" s="17"/>
    </row>
    <row r="27" spans="2:8" ht="21.75" customHeight="1" x14ac:dyDescent="0.25">
      <c r="B27" s="25" t="s">
        <v>67</v>
      </c>
      <c r="C27" s="76" t="s">
        <v>68</v>
      </c>
      <c r="D27" s="76"/>
      <c r="E27" s="76"/>
      <c r="F27" s="76"/>
      <c r="G27" s="76"/>
      <c r="H27" s="76"/>
    </row>
    <row r="28" spans="2:8" ht="15" customHeight="1" x14ac:dyDescent="0.25">
      <c r="B28" s="20"/>
      <c r="C28" s="26" t="s">
        <v>35</v>
      </c>
      <c r="D28" s="27" t="s">
        <v>36</v>
      </c>
      <c r="E28" s="27" t="s">
        <v>37</v>
      </c>
      <c r="F28" s="27" t="s">
        <v>38</v>
      </c>
      <c r="G28" s="28" t="s">
        <v>39</v>
      </c>
      <c r="H28" s="29" t="s">
        <v>40</v>
      </c>
    </row>
    <row r="29" spans="2:8" ht="18" customHeight="1" x14ac:dyDescent="0.25">
      <c r="B29" s="77" t="s">
        <v>69</v>
      </c>
      <c r="C29" s="77"/>
      <c r="D29" s="30">
        <v>430</v>
      </c>
      <c r="E29" s="30">
        <v>452</v>
      </c>
      <c r="F29" s="31">
        <f t="shared" ref="F29:F40" si="2">D29-E29</f>
        <v>-22</v>
      </c>
      <c r="G29" s="32">
        <f t="shared" ref="G29:G38" si="3">IF(D29=0,0,E29/D29)</f>
        <v>1.0511627906976744</v>
      </c>
      <c r="H29" s="33" t="s">
        <v>70</v>
      </c>
    </row>
    <row r="30" spans="2:8" ht="18" customHeight="1" x14ac:dyDescent="0.25">
      <c r="B30" s="78" t="s">
        <v>71</v>
      </c>
      <c r="C30" s="78"/>
      <c r="D30" s="30">
        <v>65</v>
      </c>
      <c r="E30" s="30">
        <v>58</v>
      </c>
      <c r="F30" s="34">
        <f t="shared" si="2"/>
        <v>7</v>
      </c>
      <c r="G30" s="35">
        <f t="shared" si="3"/>
        <v>0.89230769230769236</v>
      </c>
      <c r="H30" s="36"/>
    </row>
    <row r="31" spans="2:8" ht="18" customHeight="1" x14ac:dyDescent="0.25">
      <c r="B31" s="77" t="s">
        <v>72</v>
      </c>
      <c r="C31" s="77"/>
      <c r="D31" s="30">
        <v>95</v>
      </c>
      <c r="E31" s="30">
        <v>118</v>
      </c>
      <c r="F31" s="31">
        <f t="shared" si="2"/>
        <v>-23</v>
      </c>
      <c r="G31" s="32">
        <f t="shared" si="3"/>
        <v>1.2421052631578948</v>
      </c>
      <c r="H31" s="33" t="s">
        <v>73</v>
      </c>
    </row>
    <row r="32" spans="2:8" ht="18" customHeight="1" x14ac:dyDescent="0.25">
      <c r="B32" s="78" t="s">
        <v>74</v>
      </c>
      <c r="C32" s="78"/>
      <c r="D32" s="30">
        <v>120</v>
      </c>
      <c r="E32" s="30">
        <v>104</v>
      </c>
      <c r="F32" s="34">
        <f t="shared" si="2"/>
        <v>16</v>
      </c>
      <c r="G32" s="35">
        <f t="shared" si="3"/>
        <v>0.8666666666666667</v>
      </c>
      <c r="H32" s="36"/>
    </row>
    <row r="33" spans="2:8" ht="18" customHeight="1" x14ac:dyDescent="0.25">
      <c r="B33" s="77" t="s">
        <v>75</v>
      </c>
      <c r="C33" s="77"/>
      <c r="D33" s="30">
        <v>75</v>
      </c>
      <c r="E33" s="30">
        <v>45</v>
      </c>
      <c r="F33" s="31">
        <f t="shared" si="2"/>
        <v>30</v>
      </c>
      <c r="G33" s="32">
        <f t="shared" si="3"/>
        <v>0.6</v>
      </c>
      <c r="H33" s="33"/>
    </row>
    <row r="34" spans="2:8" ht="18" customHeight="1" x14ac:dyDescent="0.25">
      <c r="B34" s="78" t="s">
        <v>76</v>
      </c>
      <c r="C34" s="78"/>
      <c r="D34" s="30">
        <v>55</v>
      </c>
      <c r="E34" s="30">
        <v>67</v>
      </c>
      <c r="F34" s="34">
        <f t="shared" si="2"/>
        <v>-12</v>
      </c>
      <c r="G34" s="35">
        <f t="shared" si="3"/>
        <v>1.2181818181818183</v>
      </c>
      <c r="H34" s="36"/>
    </row>
    <row r="35" spans="2:8" ht="18" customHeight="1" x14ac:dyDescent="0.25">
      <c r="B35" s="77" t="s">
        <v>77</v>
      </c>
      <c r="C35" s="77"/>
      <c r="D35" s="30">
        <v>130</v>
      </c>
      <c r="E35" s="30">
        <v>130</v>
      </c>
      <c r="F35" s="31">
        <f t="shared" si="2"/>
        <v>0</v>
      </c>
      <c r="G35" s="32">
        <f t="shared" si="3"/>
        <v>1</v>
      </c>
      <c r="H35" s="33" t="s">
        <v>78</v>
      </c>
    </row>
    <row r="36" spans="2:8" ht="18" customHeight="1" x14ac:dyDescent="0.25">
      <c r="B36" s="78" t="s">
        <v>79</v>
      </c>
      <c r="C36" s="78"/>
      <c r="D36" s="30">
        <v>40</v>
      </c>
      <c r="E36" s="30">
        <v>31</v>
      </c>
      <c r="F36" s="34">
        <f t="shared" si="2"/>
        <v>9</v>
      </c>
      <c r="G36" s="35">
        <f t="shared" si="3"/>
        <v>0.77500000000000002</v>
      </c>
      <c r="H36" s="36"/>
    </row>
    <row r="37" spans="2:8" ht="18" customHeight="1" x14ac:dyDescent="0.25">
      <c r="B37" s="77" t="s">
        <v>80</v>
      </c>
      <c r="C37" s="77"/>
      <c r="D37" s="30">
        <v>55</v>
      </c>
      <c r="E37" s="30">
        <v>49</v>
      </c>
      <c r="F37" s="31">
        <f t="shared" si="2"/>
        <v>6</v>
      </c>
      <c r="G37" s="32">
        <f t="shared" si="3"/>
        <v>0.89090909090909087</v>
      </c>
      <c r="H37" s="33" t="s">
        <v>81</v>
      </c>
    </row>
    <row r="38" spans="2:8" ht="19.5" customHeight="1" x14ac:dyDescent="0.25">
      <c r="B38" s="80" t="s">
        <v>82</v>
      </c>
      <c r="C38" s="80"/>
      <c r="D38" s="39">
        <f>SUM(D29:D37)</f>
        <v>1065</v>
      </c>
      <c r="E38" s="39">
        <f>SUM(E29:E37)</f>
        <v>1054</v>
      </c>
      <c r="F38" s="39">
        <f t="shared" si="2"/>
        <v>11</v>
      </c>
      <c r="G38" s="40">
        <f t="shared" si="3"/>
        <v>0.98967136150234747</v>
      </c>
      <c r="H38" s="17"/>
    </row>
    <row r="39" spans="2:8" ht="19.5" customHeight="1" x14ac:dyDescent="0.25">
      <c r="B39" s="81" t="s">
        <v>83</v>
      </c>
      <c r="C39" s="81"/>
      <c r="D39" s="41">
        <f>D25+D38</f>
        <v>2934</v>
      </c>
      <c r="E39" s="41">
        <f>E25+E38</f>
        <v>2936</v>
      </c>
      <c r="F39" s="41">
        <f t="shared" si="2"/>
        <v>-2</v>
      </c>
      <c r="G39" s="42"/>
      <c r="H39" s="42"/>
    </row>
    <row r="40" spans="2:8" ht="21.75" customHeight="1" x14ac:dyDescent="0.25">
      <c r="B40" s="82" t="s">
        <v>84</v>
      </c>
      <c r="C40" s="82"/>
      <c r="D40" s="43">
        <f>D14-D39</f>
        <v>126</v>
      </c>
      <c r="E40" s="43">
        <f>E14-E39</f>
        <v>398</v>
      </c>
      <c r="F40" s="44">
        <f t="shared" si="2"/>
        <v>-272</v>
      </c>
      <c r="G40" s="45">
        <f>IF(E14=0,0,E40/E14)</f>
        <v>0.11937612477504499</v>
      </c>
      <c r="H40" s="16"/>
    </row>
    <row r="42" spans="2:8" ht="27.75" customHeight="1" x14ac:dyDescent="0.25">
      <c r="B42" s="72" t="s">
        <v>85</v>
      </c>
      <c r="C42" s="72"/>
      <c r="D42" s="72"/>
      <c r="E42" s="72"/>
      <c r="F42" s="72"/>
      <c r="G42" s="72"/>
      <c r="H42" s="72"/>
    </row>
  </sheetData>
  <mergeCells count="32">
    <mergeCell ref="B40:C40"/>
    <mergeCell ref="B42:H42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3:C23"/>
    <mergeCell ref="B24:C24"/>
    <mergeCell ref="B25:C25"/>
    <mergeCell ref="C27:H27"/>
    <mergeCell ref="B29:C29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C16:H16"/>
    <mergeCell ref="B2:H2"/>
    <mergeCell ref="B3:H3"/>
    <mergeCell ref="C6:D6"/>
    <mergeCell ref="C8:H8"/>
    <mergeCell ref="B10:C10"/>
  </mergeCells>
  <conditionalFormatting sqref="F10:F13">
    <cfRule type="cellIs" dxfId="7" priority="6" operator="lessThan">
      <formula>0</formula>
    </cfRule>
    <cfRule type="cellIs" dxfId="6" priority="7" operator="greaterThan">
      <formula>0</formula>
    </cfRule>
  </conditionalFormatting>
  <conditionalFormatting sqref="F18:F24">
    <cfRule type="cellIs" dxfId="5" priority="8" operator="lessThan">
      <formula>0</formula>
    </cfRule>
    <cfRule type="cellIs" dxfId="4" priority="9" operator="greaterThan">
      <formula>0</formula>
    </cfRule>
  </conditionalFormatting>
  <conditionalFormatting sqref="F29:F37">
    <cfRule type="cellIs" dxfId="3" priority="10" operator="lessThan">
      <formula>0</formula>
    </cfRule>
    <cfRule type="cellIs" dxfId="2" priority="11" operator="greaterThan">
      <formula>0</formula>
    </cfRule>
  </conditionalFormatting>
  <conditionalFormatting sqref="G10:G13">
    <cfRule type="dataBar" priority="2">
      <dataBar>
        <cfvo type="num" val="0"/>
        <cfvo type="num" val="1.2"/>
        <color rgb="FF127A7A"/>
      </dataBar>
      <extLst>
        <ext xmlns:x14="http://schemas.microsoft.com/office/spreadsheetml/2009/9/main" uri="{B025F937-C7B1-47D3-B67F-A62EFF666E3E}">
          <x14:id>{61D3928B-E7D8-4B17-961B-C392D8474880}</x14:id>
        </ext>
      </extLst>
    </cfRule>
  </conditionalFormatting>
  <conditionalFormatting sqref="G18:G24">
    <cfRule type="dataBar" priority="3">
      <dataBar>
        <cfvo type="num" val="0"/>
        <cfvo type="num" val="1.2"/>
        <color rgb="FF127A7A"/>
      </dataBar>
      <extLst>
        <ext xmlns:x14="http://schemas.microsoft.com/office/spreadsheetml/2009/9/main" uri="{B025F937-C7B1-47D3-B67F-A62EFF666E3E}">
          <x14:id>{BB5CD178-6C40-4D5A-8338-7010107AEFDC}</x14:id>
        </ext>
      </extLst>
    </cfRule>
  </conditionalFormatting>
  <conditionalFormatting sqref="G29:G37">
    <cfRule type="dataBar" priority="4">
      <dataBar>
        <cfvo type="num" val="0"/>
        <cfvo type="num" val="1.2"/>
        <color rgb="FF127A7A"/>
      </dataBar>
      <extLst>
        <ext xmlns:x14="http://schemas.microsoft.com/office/spreadsheetml/2009/9/main" uri="{B025F937-C7B1-47D3-B67F-A62EFF666E3E}">
          <x14:id>{707F1AB0-7DBD-4646-929A-802B35C155A1}</x14:id>
        </ext>
      </extLst>
    </cfRule>
    <cfRule type="cellIs" dxfId="1" priority="5" operator="greaterThan">
      <formula>1</formula>
    </cfRule>
  </conditionalFormatting>
  <dataValidations count="1">
    <dataValidation type="list" allowBlank="1" sqref="E6" xr:uid="{00000000-0002-0000-0100-000000000000}">
      <formula1>"Januar,Februar,März,April,Mai,Juni,Juli,August,September,Oktober,November,Dezember"</formula1>
      <formula2>0</formula2>
    </dataValidation>
  </dataValidations>
  <pageMargins left="0.4" right="0.4" top="0.5" bottom="0.4" header="0.511811023622047" footer="0.511811023622047"/>
  <pageSetup fitToHeight="0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1D3928B-E7D8-4B17-961B-C392D8474880}">
            <x14:dataBar axisPosition="none">
              <x14:cfvo type="num">
                <xm:f>0</xm:f>
              </x14:cfvo>
              <x14:cfvo type="num">
                <xm:f>1.2</xm:f>
              </x14:cfvo>
              <x14:negativeFillColor rgb="FF127A7A"/>
            </x14:dataBar>
          </x14:cfRule>
          <xm:sqref>G10:G13</xm:sqref>
        </x14:conditionalFormatting>
        <x14:conditionalFormatting xmlns:xm="http://schemas.microsoft.com/office/excel/2006/main">
          <x14:cfRule type="dataBar" id="{BB5CD178-6C40-4D5A-8338-7010107AEFDC}">
            <x14:dataBar axisPosition="none">
              <x14:cfvo type="num">
                <xm:f>0</xm:f>
              </x14:cfvo>
              <x14:cfvo type="num">
                <xm:f>1.2</xm:f>
              </x14:cfvo>
              <x14:negativeFillColor rgb="FF127A7A"/>
            </x14:dataBar>
          </x14:cfRule>
          <xm:sqref>G18:G24</xm:sqref>
        </x14:conditionalFormatting>
        <x14:conditionalFormatting xmlns:xm="http://schemas.microsoft.com/office/excel/2006/main">
          <x14:cfRule type="dataBar" id="{707F1AB0-7DBD-4646-929A-802B35C155A1}">
            <x14:dataBar axisPosition="none">
              <x14:cfvo type="num">
                <xm:f>0</xm:f>
              </x14:cfvo>
              <x14:cfvo type="num">
                <xm:f>1.2</xm:f>
              </x14:cfvo>
              <x14:negativeFillColor rgb="FF127A7A"/>
            </x14:dataBar>
          </x14:cfRule>
          <xm:sqref>G29:G37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O53"/>
  <sheetViews>
    <sheetView showGridLines="0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24" customWidth="1"/>
    <col min="3" max="14" width="8.42578125" customWidth="1"/>
    <col min="15" max="15" width="13" customWidth="1"/>
  </cols>
  <sheetData>
    <row r="2" spans="2:15" ht="30" customHeight="1" x14ac:dyDescent="0.25">
      <c r="B2" s="73" t="s">
        <v>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2:15" ht="15.75" customHeight="1" x14ac:dyDescent="0.25">
      <c r="B3" s="74" t="s">
        <v>86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2:15" ht="3" customHeight="1" x14ac:dyDescent="0.25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6" spans="2:15" ht="19.5" customHeight="1" x14ac:dyDescent="0.25">
      <c r="B6" s="75" t="s">
        <v>87</v>
      </c>
      <c r="C6" s="75"/>
      <c r="D6" s="46">
        <v>6500</v>
      </c>
    </row>
    <row r="8" spans="2:15" ht="19.5" customHeight="1" x14ac:dyDescent="0.25">
      <c r="B8" s="47" t="s">
        <v>88</v>
      </c>
      <c r="C8" s="48" t="s">
        <v>89</v>
      </c>
      <c r="D8" s="48" t="s">
        <v>90</v>
      </c>
      <c r="E8" s="48" t="s">
        <v>91</v>
      </c>
      <c r="F8" s="48" t="s">
        <v>92</v>
      </c>
      <c r="G8" s="48" t="s">
        <v>93</v>
      </c>
      <c r="H8" s="48" t="s">
        <v>94</v>
      </c>
      <c r="I8" s="48" t="s">
        <v>95</v>
      </c>
      <c r="J8" s="48" t="s">
        <v>96</v>
      </c>
      <c r="K8" s="48" t="s">
        <v>97</v>
      </c>
      <c r="L8" s="48" t="s">
        <v>98</v>
      </c>
      <c r="M8" s="48" t="s">
        <v>99</v>
      </c>
      <c r="N8" s="48" t="s">
        <v>100</v>
      </c>
      <c r="O8" s="49" t="s">
        <v>101</v>
      </c>
    </row>
    <row r="9" spans="2:15" ht="18" customHeight="1" x14ac:dyDescent="0.25">
      <c r="B9" s="50" t="s">
        <v>102</v>
      </c>
      <c r="C9" s="51">
        <f>Monatsbudget!E14</f>
        <v>3334</v>
      </c>
      <c r="D9" s="52">
        <v>3060</v>
      </c>
      <c r="E9" s="52">
        <v>3030</v>
      </c>
      <c r="F9" s="52">
        <v>3070</v>
      </c>
      <c r="G9" s="52">
        <v>3100</v>
      </c>
      <c r="H9" s="52">
        <v>3040</v>
      </c>
      <c r="I9" s="52">
        <v>3360</v>
      </c>
      <c r="J9" s="52">
        <v>3050</v>
      </c>
      <c r="K9" s="52">
        <v>3080</v>
      </c>
      <c r="L9" s="52">
        <v>3060</v>
      </c>
      <c r="M9" s="52">
        <v>3110</v>
      </c>
      <c r="N9" s="52">
        <v>3600</v>
      </c>
      <c r="O9" s="53">
        <f>SUM(C9:N9)</f>
        <v>37894</v>
      </c>
    </row>
    <row r="10" spans="2:15" ht="18" customHeight="1" x14ac:dyDescent="0.25">
      <c r="B10" s="54" t="s">
        <v>103</v>
      </c>
      <c r="C10" s="55">
        <f>Monatsbudget!E39</f>
        <v>2936</v>
      </c>
      <c r="D10" s="52">
        <v>2760</v>
      </c>
      <c r="E10" s="52">
        <v>2800</v>
      </c>
      <c r="F10" s="52">
        <v>2730</v>
      </c>
      <c r="G10" s="52">
        <v>2850</v>
      </c>
      <c r="H10" s="52">
        <v>2770</v>
      </c>
      <c r="I10" s="52">
        <v>2900</v>
      </c>
      <c r="J10" s="52">
        <v>2790</v>
      </c>
      <c r="K10" s="52">
        <v>2745</v>
      </c>
      <c r="L10" s="52">
        <v>2820</v>
      </c>
      <c r="M10" s="52">
        <v>2980</v>
      </c>
      <c r="N10" s="52">
        <v>3120</v>
      </c>
      <c r="O10" s="56">
        <f>SUM(C10:N10)</f>
        <v>34201</v>
      </c>
    </row>
    <row r="11" spans="2:15" ht="18" customHeight="1" x14ac:dyDescent="0.25">
      <c r="B11" s="57" t="s">
        <v>104</v>
      </c>
      <c r="C11" s="58">
        <f t="shared" ref="C11:N11" si="0">C9-C10</f>
        <v>398</v>
      </c>
      <c r="D11" s="58">
        <f t="shared" si="0"/>
        <v>300</v>
      </c>
      <c r="E11" s="58">
        <f t="shared" si="0"/>
        <v>230</v>
      </c>
      <c r="F11" s="58">
        <f t="shared" si="0"/>
        <v>340</v>
      </c>
      <c r="G11" s="58">
        <f t="shared" si="0"/>
        <v>250</v>
      </c>
      <c r="H11" s="58">
        <f t="shared" si="0"/>
        <v>270</v>
      </c>
      <c r="I11" s="58">
        <f t="shared" si="0"/>
        <v>460</v>
      </c>
      <c r="J11" s="58">
        <f t="shared" si="0"/>
        <v>260</v>
      </c>
      <c r="K11" s="58">
        <f t="shared" si="0"/>
        <v>335</v>
      </c>
      <c r="L11" s="58">
        <f t="shared" si="0"/>
        <v>240</v>
      </c>
      <c r="M11" s="58">
        <f t="shared" si="0"/>
        <v>130</v>
      </c>
      <c r="N11" s="58">
        <f t="shared" si="0"/>
        <v>480</v>
      </c>
      <c r="O11" s="59">
        <f>SUM(C11:N11)</f>
        <v>3693</v>
      </c>
    </row>
    <row r="12" spans="2:15" ht="19.5" customHeight="1" x14ac:dyDescent="0.25">
      <c r="B12" s="60" t="s">
        <v>105</v>
      </c>
      <c r="C12" s="61">
        <f>D6+C11</f>
        <v>6898</v>
      </c>
      <c r="D12" s="61">
        <f t="shared" ref="D12:N12" si="1">C12+D11</f>
        <v>7198</v>
      </c>
      <c r="E12" s="61">
        <f t="shared" si="1"/>
        <v>7428</v>
      </c>
      <c r="F12" s="61">
        <f t="shared" si="1"/>
        <v>7768</v>
      </c>
      <c r="G12" s="61">
        <f t="shared" si="1"/>
        <v>8018</v>
      </c>
      <c r="H12" s="61">
        <f t="shared" si="1"/>
        <v>8288</v>
      </c>
      <c r="I12" s="61">
        <f t="shared" si="1"/>
        <v>8748</v>
      </c>
      <c r="J12" s="61">
        <f t="shared" si="1"/>
        <v>9008</v>
      </c>
      <c r="K12" s="61">
        <f t="shared" si="1"/>
        <v>9343</v>
      </c>
      <c r="L12" s="61">
        <f t="shared" si="1"/>
        <v>9583</v>
      </c>
      <c r="M12" s="61">
        <f t="shared" si="1"/>
        <v>9713</v>
      </c>
      <c r="N12" s="61">
        <f t="shared" si="1"/>
        <v>10193</v>
      </c>
      <c r="O12" s="62">
        <f>N12</f>
        <v>10193</v>
      </c>
    </row>
    <row r="46" spans="2:15" ht="19.5" customHeight="1" x14ac:dyDescent="0.25">
      <c r="B46" s="83" t="s">
        <v>106</v>
      </c>
      <c r="C46" s="8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</row>
    <row r="47" spans="2:15" ht="18" customHeight="1" x14ac:dyDescent="0.25">
      <c r="B47" s="84" t="s">
        <v>107</v>
      </c>
      <c r="C47" s="84"/>
      <c r="D47" s="84"/>
      <c r="E47" s="85">
        <f>O9</f>
        <v>37894</v>
      </c>
      <c r="F47" s="85"/>
    </row>
    <row r="48" spans="2:15" ht="18" customHeight="1" x14ac:dyDescent="0.25">
      <c r="B48" s="84" t="s">
        <v>108</v>
      </c>
      <c r="C48" s="84"/>
      <c r="D48" s="84"/>
      <c r="E48" s="85">
        <f>O10</f>
        <v>34201</v>
      </c>
      <c r="F48" s="85"/>
    </row>
    <row r="49" spans="2:15" ht="18" customHeight="1" x14ac:dyDescent="0.25">
      <c r="B49" s="84" t="s">
        <v>109</v>
      </c>
      <c r="C49" s="84"/>
      <c r="D49" s="84"/>
      <c r="E49" s="85">
        <f>O11</f>
        <v>3693</v>
      </c>
      <c r="F49" s="85"/>
    </row>
    <row r="50" spans="2:15" ht="18" customHeight="1" x14ac:dyDescent="0.25">
      <c r="B50" s="84" t="s">
        <v>110</v>
      </c>
      <c r="C50" s="84"/>
      <c r="D50" s="84"/>
      <c r="E50" s="85">
        <f>N12</f>
        <v>10193</v>
      </c>
      <c r="F50" s="85"/>
    </row>
    <row r="51" spans="2:15" ht="18" customHeight="1" x14ac:dyDescent="0.25">
      <c r="B51" s="84" t="s">
        <v>111</v>
      </c>
      <c r="C51" s="84"/>
      <c r="D51" s="84"/>
      <c r="E51" s="86">
        <f>IF(O9=0,0,O11/O9)</f>
        <v>9.7456061645643105E-2</v>
      </c>
      <c r="F51" s="86"/>
    </row>
    <row r="53" spans="2:15" ht="25.5" customHeight="1" x14ac:dyDescent="0.25">
      <c r="B53" s="72" t="s">
        <v>112</v>
      </c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</row>
  </sheetData>
  <mergeCells count="15">
    <mergeCell ref="B51:D51"/>
    <mergeCell ref="E51:F51"/>
    <mergeCell ref="B53:O53"/>
    <mergeCell ref="B48:D48"/>
    <mergeCell ref="E48:F48"/>
    <mergeCell ref="B49:D49"/>
    <mergeCell ref="E49:F49"/>
    <mergeCell ref="B50:D50"/>
    <mergeCell ref="E50:F50"/>
    <mergeCell ref="B2:O2"/>
    <mergeCell ref="B3:O3"/>
    <mergeCell ref="B6:C6"/>
    <mergeCell ref="B46:C46"/>
    <mergeCell ref="B47:D47"/>
    <mergeCell ref="E47:F47"/>
  </mergeCells>
  <conditionalFormatting sqref="C11:N11">
    <cfRule type="cellIs" dxfId="0" priority="2" operator="lessThan">
      <formula>0</formula>
    </cfRule>
  </conditionalFormatting>
  <pageMargins left="0.3" right="0.3" top="0.4" bottom="0.4" header="0.511811023622047" footer="0.511811023622047"/>
  <pageSetup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D27"/>
  <sheetViews>
    <sheetView showGridLines="0" zoomScale="110" zoomScaleNormal="110" workbookViewId="0"/>
  </sheetViews>
  <sheetFormatPr baseColWidth="10" defaultColWidth="8.7109375" defaultRowHeight="15" x14ac:dyDescent="0.25"/>
  <cols>
    <col min="1" max="1" width="2.42578125" customWidth="1"/>
    <col min="2" max="2" width="5" customWidth="1"/>
    <col min="3" max="3" width="30" customWidth="1"/>
    <col min="4" max="4" width="74" customWidth="1"/>
    <col min="5" max="5" width="2.42578125" customWidth="1"/>
  </cols>
  <sheetData>
    <row r="2" spans="2:4" ht="30" customHeight="1" x14ac:dyDescent="0.25">
      <c r="B2" s="73" t="s">
        <v>0</v>
      </c>
      <c r="C2" s="73"/>
      <c r="D2" s="73"/>
    </row>
    <row r="3" spans="2:4" ht="15.75" customHeight="1" x14ac:dyDescent="0.25">
      <c r="B3" s="74" t="s">
        <v>113</v>
      </c>
      <c r="C3" s="74"/>
      <c r="D3" s="74"/>
    </row>
    <row r="4" spans="2:4" ht="3" customHeight="1" x14ac:dyDescent="0.25">
      <c r="B4" s="15"/>
      <c r="C4" s="15"/>
      <c r="D4" s="15"/>
    </row>
    <row r="6" spans="2:4" ht="21.75" customHeight="1" x14ac:dyDescent="0.25">
      <c r="B6" s="87" t="s">
        <v>114</v>
      </c>
      <c r="C6" s="87"/>
      <c r="D6" s="87"/>
    </row>
    <row r="7" spans="2:4" ht="45" customHeight="1" x14ac:dyDescent="0.25">
      <c r="B7" s="64" t="s">
        <v>115</v>
      </c>
      <c r="C7" s="65" t="s">
        <v>116</v>
      </c>
      <c r="D7" s="66" t="s">
        <v>117</v>
      </c>
    </row>
    <row r="8" spans="2:4" ht="30" customHeight="1" x14ac:dyDescent="0.25">
      <c r="B8" s="64" t="s">
        <v>118</v>
      </c>
      <c r="C8" s="65" t="s">
        <v>119</v>
      </c>
      <c r="D8" s="66" t="s">
        <v>120</v>
      </c>
    </row>
    <row r="9" spans="2:4" ht="30" customHeight="1" x14ac:dyDescent="0.25">
      <c r="B9" s="64" t="s">
        <v>121</v>
      </c>
      <c r="C9" s="65" t="s">
        <v>122</v>
      </c>
      <c r="D9" s="66" t="s">
        <v>123</v>
      </c>
    </row>
    <row r="10" spans="2:4" ht="30" customHeight="1" x14ac:dyDescent="0.25">
      <c r="B10" s="64" t="s">
        <v>124</v>
      </c>
      <c r="C10" s="65" t="s">
        <v>125</v>
      </c>
      <c r="D10" s="66" t="s">
        <v>126</v>
      </c>
    </row>
    <row r="11" spans="2:4" ht="30" customHeight="1" x14ac:dyDescent="0.25">
      <c r="B11" s="64" t="s">
        <v>127</v>
      </c>
      <c r="C11" s="65" t="s">
        <v>128</v>
      </c>
      <c r="D11" s="66" t="s">
        <v>129</v>
      </c>
    </row>
    <row r="13" spans="2:4" ht="21.75" customHeight="1" x14ac:dyDescent="0.25">
      <c r="B13" s="87" t="s">
        <v>130</v>
      </c>
      <c r="C13" s="87"/>
      <c r="D13" s="87"/>
    </row>
    <row r="14" spans="2:4" ht="18" customHeight="1" x14ac:dyDescent="0.25">
      <c r="C14" s="67" t="s">
        <v>131</v>
      </c>
      <c r="D14" s="66" t="s">
        <v>132</v>
      </c>
    </row>
    <row r="15" spans="2:4" ht="18" customHeight="1" x14ac:dyDescent="0.25">
      <c r="C15" s="67" t="s">
        <v>133</v>
      </c>
      <c r="D15" s="66" t="s">
        <v>134</v>
      </c>
    </row>
    <row r="16" spans="2:4" ht="18" customHeight="1" x14ac:dyDescent="0.25">
      <c r="C16" s="67" t="s">
        <v>135</v>
      </c>
      <c r="D16" s="66" t="s">
        <v>136</v>
      </c>
    </row>
    <row r="17" spans="2:4" ht="18" customHeight="1" x14ac:dyDescent="0.25">
      <c r="C17" s="67" t="s">
        <v>137</v>
      </c>
      <c r="D17" s="66" t="s">
        <v>138</v>
      </c>
    </row>
    <row r="18" spans="2:4" ht="18" customHeight="1" x14ac:dyDescent="0.25">
      <c r="C18" s="67" t="s">
        <v>139</v>
      </c>
      <c r="D18" s="66" t="s">
        <v>140</v>
      </c>
    </row>
    <row r="20" spans="2:4" ht="21.75" customHeight="1" x14ac:dyDescent="0.25">
      <c r="B20" s="87" t="s">
        <v>141</v>
      </c>
      <c r="C20" s="87"/>
      <c r="D20" s="87"/>
    </row>
    <row r="21" spans="2:4" ht="18" customHeight="1" x14ac:dyDescent="0.25">
      <c r="C21" s="67" t="s">
        <v>142</v>
      </c>
      <c r="D21" s="66" t="s">
        <v>143</v>
      </c>
    </row>
    <row r="22" spans="2:4" ht="18" customHeight="1" x14ac:dyDescent="0.25">
      <c r="C22" s="67" t="s">
        <v>144</v>
      </c>
      <c r="D22" s="66" t="s">
        <v>145</v>
      </c>
    </row>
    <row r="23" spans="2:4" ht="18" customHeight="1" x14ac:dyDescent="0.25">
      <c r="C23" s="67" t="s">
        <v>146</v>
      </c>
      <c r="D23" s="66" t="s">
        <v>147</v>
      </c>
    </row>
    <row r="24" spans="2:4" ht="18" customHeight="1" x14ac:dyDescent="0.25">
      <c r="C24" s="67" t="s">
        <v>148</v>
      </c>
      <c r="D24" s="66" t="s">
        <v>149</v>
      </c>
    </row>
    <row r="25" spans="2:4" ht="18" customHeight="1" x14ac:dyDescent="0.25">
      <c r="C25" s="67" t="s">
        <v>150</v>
      </c>
      <c r="D25" s="66" t="s">
        <v>151</v>
      </c>
    </row>
    <row r="27" spans="2:4" ht="31.5" customHeight="1" x14ac:dyDescent="0.25">
      <c r="B27" s="72" t="s">
        <v>152</v>
      </c>
      <c r="C27" s="72"/>
      <c r="D27" s="72"/>
    </row>
  </sheetData>
  <mergeCells count="6">
    <mergeCell ref="B27:D27"/>
    <mergeCell ref="B2:D2"/>
    <mergeCell ref="B3:D3"/>
    <mergeCell ref="B6:D6"/>
    <mergeCell ref="B13:D13"/>
    <mergeCell ref="B20:D20"/>
  </mergeCells>
  <pageMargins left="0.5" right="0.5" top="0.6" bottom="0.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Cockpit</vt:lpstr>
      <vt:lpstr>Monatsbudget</vt:lpstr>
      <vt:lpstr>Jahres-Cashflow</vt:lpstr>
      <vt:lpstr>Anleitung</vt:lpstr>
      <vt:lpstr>Anleitung!Druckbereich</vt:lpstr>
      <vt:lpstr>Cockpit!Druckbereich</vt:lpstr>
      <vt:lpstr>'Jahres-Cashflow'!Druckbereich</vt:lpstr>
      <vt:lpstr>Monatsbudget!Druckbereich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Finanzplan privat 2026</dc:title>
  <dc:subject/>
  <dc:creator>openpyxl</dc:creator>
  <cp:keywords>Finanzplan Budget Cashflow Sparquote Vermögen Vorlage 2026</cp:keywords>
  <dc:description>Privater Finanzplan im Wealth-Report-Stil: Cockpit, Monatsbudget, Jahres-Cashflow.</dc:description>
  <cp:lastModifiedBy>Sergio Jiménez Canales</cp:lastModifiedBy>
  <cp:revision>2</cp:revision>
  <dcterms:created xsi:type="dcterms:W3CDTF">2026-10-10T11:13:06Z</dcterms:created>
  <dcterms:modified xsi:type="dcterms:W3CDTF">2026-10-11T10:59:59Z</dcterms:modified>
  <dc:language>en-US</dc:language>
</cp:coreProperties>
</file>