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03532E18-1E72-46B2-9E69-465B78B745FA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Übersicht" sheetId="1" r:id="rId1"/>
    <sheet name="Budget 2026" sheetId="2" r:id="rId2"/>
    <sheet name="Vermögen &amp; Schulden" sheetId="3" r:id="rId3"/>
    <sheet name="Sparziel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4" l="1"/>
  <c r="E11" i="4"/>
  <c r="C11" i="4"/>
  <c r="B11" i="4"/>
  <c r="E10" i="4"/>
  <c r="H10" i="4" s="1"/>
  <c r="D10" i="4"/>
  <c r="E9" i="4"/>
  <c r="H9" i="4" s="1"/>
  <c r="D9" i="4"/>
  <c r="E8" i="4"/>
  <c r="H8" i="4" s="1"/>
  <c r="D8" i="4"/>
  <c r="E7" i="4"/>
  <c r="H7" i="4" s="1"/>
  <c r="D7" i="4"/>
  <c r="E6" i="4"/>
  <c r="H6" i="4" s="1"/>
  <c r="D6" i="4"/>
  <c r="E5" i="4"/>
  <c r="H5" i="4" s="1"/>
  <c r="D5" i="4"/>
  <c r="D11" i="4" s="1"/>
  <c r="C22" i="3"/>
  <c r="D22" i="3" s="1"/>
  <c r="B22" i="3"/>
  <c r="E21" i="3"/>
  <c r="D21" i="3"/>
  <c r="E20" i="3"/>
  <c r="D20" i="3"/>
  <c r="E19" i="3"/>
  <c r="D19" i="3"/>
  <c r="E18" i="3"/>
  <c r="D18" i="3"/>
  <c r="E17" i="3"/>
  <c r="D17" i="3"/>
  <c r="D14" i="3"/>
  <c r="C14" i="3"/>
  <c r="C24" i="3" s="1"/>
  <c r="B14" i="3"/>
  <c r="B24" i="3" s="1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6" i="3"/>
  <c r="D6" i="3"/>
  <c r="K33" i="2"/>
  <c r="C18" i="1" s="1"/>
  <c r="J33" i="2"/>
  <c r="C17" i="1" s="1"/>
  <c r="N31" i="2"/>
  <c r="M31" i="2"/>
  <c r="L31" i="2"/>
  <c r="K31" i="2"/>
  <c r="J31" i="2"/>
  <c r="I31" i="2"/>
  <c r="H31" i="2"/>
  <c r="H33" i="2" s="1"/>
  <c r="C15" i="1" s="1"/>
  <c r="G31" i="2"/>
  <c r="G33" i="2" s="1"/>
  <c r="C14" i="1" s="1"/>
  <c r="F31" i="2"/>
  <c r="E31" i="2"/>
  <c r="O31" i="2" s="1"/>
  <c r="D31" i="2"/>
  <c r="C31" i="2"/>
  <c r="B31" i="2"/>
  <c r="O30" i="2"/>
  <c r="P30" i="2" s="1"/>
  <c r="O29" i="2"/>
  <c r="P29" i="2" s="1"/>
  <c r="O28" i="2"/>
  <c r="P28" i="2" s="1"/>
  <c r="O27" i="2"/>
  <c r="P27" i="2" s="1"/>
  <c r="O26" i="2"/>
  <c r="P26" i="2" s="1"/>
  <c r="O25" i="2"/>
  <c r="P25" i="2" s="1"/>
  <c r="N22" i="2"/>
  <c r="N33" i="2" s="1"/>
  <c r="C21" i="1" s="1"/>
  <c r="M22" i="2"/>
  <c r="M33" i="2" s="1"/>
  <c r="C20" i="1" s="1"/>
  <c r="L22" i="2"/>
  <c r="O22" i="2" s="1"/>
  <c r="K22" i="2"/>
  <c r="J22" i="2"/>
  <c r="I22" i="2"/>
  <c r="I33" i="2" s="1"/>
  <c r="C16" i="1" s="1"/>
  <c r="H22" i="2"/>
  <c r="G22" i="2"/>
  <c r="F22" i="2"/>
  <c r="F33" i="2" s="1"/>
  <c r="C13" i="1" s="1"/>
  <c r="E22" i="2"/>
  <c r="E33" i="2" s="1"/>
  <c r="C12" i="1" s="1"/>
  <c r="D22" i="2"/>
  <c r="D33" i="2" s="1"/>
  <c r="C11" i="1" s="1"/>
  <c r="C22" i="2"/>
  <c r="C33" i="2" s="1"/>
  <c r="B22" i="2"/>
  <c r="B33" i="2" s="1"/>
  <c r="O21" i="2"/>
  <c r="B32" i="1" s="1"/>
  <c r="O20" i="2"/>
  <c r="B31" i="1" s="1"/>
  <c r="O19" i="2"/>
  <c r="B30" i="1" s="1"/>
  <c r="O18" i="2"/>
  <c r="B29" i="1" s="1"/>
  <c r="O17" i="2"/>
  <c r="B28" i="1" s="1"/>
  <c r="O16" i="2"/>
  <c r="P16" i="2" s="1"/>
  <c r="P15" i="2"/>
  <c r="O15" i="2"/>
  <c r="N12" i="2"/>
  <c r="N34" i="2" s="1"/>
  <c r="D21" i="1" s="1"/>
  <c r="M12" i="2"/>
  <c r="M34" i="2" s="1"/>
  <c r="D20" i="1" s="1"/>
  <c r="L12" i="2"/>
  <c r="B19" i="1" s="1"/>
  <c r="K12" i="2"/>
  <c r="K34" i="2" s="1"/>
  <c r="D18" i="1" s="1"/>
  <c r="J12" i="2"/>
  <c r="J34" i="2" s="1"/>
  <c r="D17" i="1" s="1"/>
  <c r="I12" i="2"/>
  <c r="I34" i="2" s="1"/>
  <c r="D16" i="1" s="1"/>
  <c r="H12" i="2"/>
  <c r="H34" i="2" s="1"/>
  <c r="D15" i="1" s="1"/>
  <c r="G12" i="2"/>
  <c r="F12" i="2"/>
  <c r="B13" i="1" s="1"/>
  <c r="E12" i="2"/>
  <c r="B12" i="1" s="1"/>
  <c r="D12" i="2"/>
  <c r="D34" i="2" s="1"/>
  <c r="D11" i="1" s="1"/>
  <c r="C12" i="2"/>
  <c r="B12" i="2"/>
  <c r="B34" i="2" s="1"/>
  <c r="P11" i="2"/>
  <c r="O11" i="2"/>
  <c r="O10" i="2"/>
  <c r="P10" i="2" s="1"/>
  <c r="O9" i="2"/>
  <c r="P9" i="2" s="1"/>
  <c r="O8" i="2"/>
  <c r="P8" i="2" s="1"/>
  <c r="O7" i="2"/>
  <c r="P7" i="2" s="1"/>
  <c r="O6" i="2"/>
  <c r="P6" i="2" s="1"/>
  <c r="D52" i="1"/>
  <c r="B52" i="1"/>
  <c r="B51" i="1"/>
  <c r="D50" i="1"/>
  <c r="B50" i="1"/>
  <c r="D49" i="1"/>
  <c r="B49" i="1"/>
  <c r="B38" i="1"/>
  <c r="B37" i="1"/>
  <c r="B36" i="1"/>
  <c r="B35" i="1"/>
  <c r="B34" i="1"/>
  <c r="B33" i="1"/>
  <c r="B27" i="1"/>
  <c r="B26" i="1"/>
  <c r="B21" i="1"/>
  <c r="B17" i="1"/>
  <c r="B16" i="1"/>
  <c r="B15" i="1"/>
  <c r="B14" i="1"/>
  <c r="C10" i="1" l="1"/>
  <c r="C43" i="1"/>
  <c r="P22" i="2"/>
  <c r="D24" i="3"/>
  <c r="D51" i="1"/>
  <c r="K6" i="1"/>
  <c r="C44" i="1"/>
  <c r="P31" i="2"/>
  <c r="B39" i="1"/>
  <c r="G34" i="2"/>
  <c r="D14" i="1" s="1"/>
  <c r="C34" i="2"/>
  <c r="D10" i="1" s="1"/>
  <c r="L33" i="2"/>
  <c r="P18" i="2"/>
  <c r="P19" i="2"/>
  <c r="O12" i="2"/>
  <c r="P17" i="2"/>
  <c r="B10" i="1"/>
  <c r="E34" i="2"/>
  <c r="D12" i="1" s="1"/>
  <c r="B18" i="1"/>
  <c r="P20" i="2"/>
  <c r="B11" i="1"/>
  <c r="F34" i="2"/>
  <c r="D13" i="1" s="1"/>
  <c r="P21" i="2"/>
  <c r="B20" i="1"/>
  <c r="L34" i="2" l="1"/>
  <c r="D19" i="1" s="1"/>
  <c r="C19" i="1"/>
  <c r="B44" i="1"/>
  <c r="P12" i="2"/>
  <c r="B43" i="1"/>
  <c r="A6" i="1"/>
  <c r="B22" i="1"/>
  <c r="D22" i="1"/>
  <c r="C22" i="1"/>
  <c r="O33" i="2"/>
  <c r="O34" i="2" s="1"/>
  <c r="C45" i="1" l="1"/>
  <c r="F6" i="1"/>
  <c r="P34" i="2"/>
  <c r="H6" i="1"/>
  <c r="B45" i="1"/>
  <c r="C31" i="1"/>
  <c r="C33" i="1"/>
  <c r="C32" i="1"/>
  <c r="C30" i="1"/>
  <c r="C38" i="1"/>
  <c r="C26" i="1"/>
  <c r="C34" i="1"/>
  <c r="C6" i="1"/>
  <c r="C29" i="1"/>
  <c r="C37" i="1"/>
  <c r="P33" i="2"/>
  <c r="C28" i="1"/>
  <c r="C27" i="1"/>
  <c r="C35" i="1"/>
  <c r="C36" i="1"/>
  <c r="C39" i="1" l="1"/>
</calcChain>
</file>

<file path=xl/sharedStrings.xml><?xml version="1.0" encoding="utf-8"?>
<sst xmlns="http://schemas.openxmlformats.org/spreadsheetml/2006/main" count="165" uniqueCount="134">
  <si>
    <t>FINANZPLAN PRIVAT 2026</t>
  </si>
  <si>
    <t>Private Finanzplanung · Übersicht &amp; Kennzahlen · Geschäftsjahr 2026</t>
  </si>
  <si>
    <t>EINNAHMEN 2026</t>
  </si>
  <si>
    <t>AUSGABEN 2026</t>
  </si>
  <si>
    <t>ÜBERSCHUSS 2026</t>
  </si>
  <si>
    <t>SPARQUOTE</t>
  </si>
  <si>
    <t>NETTOVERMÖGEN</t>
  </si>
  <si>
    <t>Monatlicher Verlauf 2026</t>
  </si>
  <si>
    <t>Monat</t>
  </si>
  <si>
    <t>Einnahmen</t>
  </si>
  <si>
    <t>Ausgaben</t>
  </si>
  <si>
    <t>Saldo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</si>
  <si>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</si>
  <si>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</si>
  <si>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</si>
  <si>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</si>
  <si>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</si>
  <si>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</si>
  <si>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</si>
  <si>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</si>
  <si>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</si>
  <si>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</si>
  <si>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</si>
  <si>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</si>
  <si>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Summe</t>
  </si>
  <si>
    <t>Ausgaben nach Kategorie 2026</t>
  </si>
  <si>
    <t>Kategorie</t>
  </si>
  <si>
    <t>Betrag 2026</t>
  </si>
  <si>
    <t>Anteil</t>
  </si>
  <si>
    <t>Miete / Wohnen (Kaltmiete)</t>
  </si>
  <si>
    <t>Nebenkosten (Strom, Gas, Wasser)</t>
  </si>
  <si>
    <t>Versicherungen</t>
  </si>
  <si>
    <t>Telefon / Internet / Mobilfunk</t>
  </si>
  <si>
    <t>Abonnements / Streaming</t>
  </si>
  <si>
    <t>Kfz &amp; Mobilität (Steuer, Versicherung)</t>
  </si>
  <si>
    <t>Kredite / Darlehen (Rate)</t>
  </si>
  <si>
    <t>Lebensmittel &amp; Haushalt</t>
  </si>
  <si>
    <t>Restaurant &amp; Freizeit</t>
  </si>
  <si>
    <t>Kleidung &amp; Schuhe</t>
  </si>
  <si>
    <t>Gesundheit &amp; Drogerie</t>
  </si>
  <si>
    <t>Reisen &amp; Urlaub</t>
  </si>
  <si>
    <t>Geschenke &amp; Sonstiges</t>
  </si>
  <si>
    <t>Summe Ausgaben</t>
  </si>
  <si>
    <t>Budget-Aufteilung (Orientierung 50 / 30 / 20)</t>
  </si>
  <si>
    <t>Bereich</t>
  </si>
  <si>
    <t>Ist-Anteil</t>
  </si>
  <si>
    <t>Betrag</t>
  </si>
  <si>
    <t>Richtwert</t>
  </si>
  <si>
    <t>Fixkosten (Bedürfnisse)</t>
  </si>
  <si>
    <t>Variable (Wünsche)</t>
  </si>
  <si>
    <t>Sparen (Überschuss)</t>
  </si>
  <si>
    <t>Bezug: Anteil an den Gesamteinnahmen (Richtwert nach der 50/30/20-Regel).</t>
  </si>
  <si>
    <t>Sparziele &amp; Vermögen</t>
  </si>
  <si>
    <t>Sparziele gesamt (Ziel)</t>
  </si>
  <si>
    <t>Vermögenswerte</t>
  </si>
  <si>
    <t>Bereits gespart</t>
  </si>
  <si>
    <t>Verbindlichkeiten</t>
  </si>
  <si>
    <t>Fortschritt gesamt</t>
  </si>
  <si>
    <t>Nettovermögen</t>
  </si>
  <si>
    <t>Monatliche Sparraten</t>
  </si>
  <si>
    <t>Schuldenquote</t>
  </si>
  <si>
    <t>SO NUTZEN SIE DIESE VORLAGE</t>
  </si>
  <si>
    <t>1.  Tragen Sie im Blatt »Budget 2026« Ihre tatsächlichen Monatswerte in die blau markierten Zellen ein.</t>
  </si>
  <si>
    <t>2.  Erfassen Sie im Blatt »Vermögen &amp; Schulden« Ihre Konten, Anlagen und Kredite – das Nettovermögen wird automatisch berechnet.</t>
  </si>
  <si>
    <t>3.  Legen Sie im Blatt »Sparziele« Ihre Ziele fest; Fortschritt und Status aktualisieren sich von selbst.</t>
  </si>
  <si>
    <t>4.  Diese Übersicht fasst alle Kennzahlen automatisch zusammen – blau = Eingabe, schwarz = Formel, grün = Verknüpfung.</t>
  </si>
  <si>
    <t>Monatsbudget · Einnahmen und Ausgaben · Geschäftsjahr 2026</t>
  </si>
  <si>
    <t>Blaue Zahlen = selbst eintragen   |   Schwarze Zahlen = automatisch berechnet</t>
  </si>
  <si>
    <t>Plan/Monat</t>
  </si>
  <si>
    <t>Summe 2026</t>
  </si>
  <si>
    <t>Ø/Monat</t>
  </si>
  <si>
    <t>EINNAHMEN</t>
  </si>
  <si>
    <t>Gehalt / Lohn (netto)</t>
  </si>
  <si>
    <t>Nebeneinkünfte (z. B. freiberuflich)</t>
  </si>
  <si>
    <t>Kindergeld</t>
  </si>
  <si>
    <t>Kapitalerträge (Zinsen &amp; Dividenden)</t>
  </si>
  <si>
    <t>Mieteinnahmen (z. B. Stellplatz)</t>
  </si>
  <si>
    <t>Sonstige Einnahmen (Bonus, Urlaubsgeld)</t>
  </si>
  <si>
    <t>Summe Einnahmen</t>
  </si>
  <si>
    <t>AUSGABEN · FIXKOSTEN</t>
  </si>
  <si>
    <t>Summe Fixkosten</t>
  </si>
  <si>
    <t>AUSGABEN · VARIABLE KOSTEN</t>
  </si>
  <si>
    <t>Summe variable Kosten</t>
  </si>
  <si>
    <t>Summe Ausgaben gesamt</t>
  </si>
  <si>
    <t>Monatlicher Saldo (Überschuss / Defizit)</t>
  </si>
  <si>
    <t>Hinweis: Plan/Monat ist Ihr monatliches Budgetziel je Kategorie. Die Monatsspalten erfassen die tatsächlichen Beträge.</t>
  </si>
  <si>
    <t>VERMÖGEN &amp; SCHULDEN</t>
  </si>
  <si>
    <t>Vermögensübersicht · Nettovermögen zum Stichtag · 2026</t>
  </si>
  <si>
    <t>Position</t>
  </si>
  <si>
    <t>Wert 01.01.2026</t>
  </si>
  <si>
    <t>Wert aktuell</t>
  </si>
  <si>
    <t>Veränderung</t>
  </si>
  <si>
    <t>VERMÖGENSWERTE</t>
  </si>
  <si>
    <t>Girokonto &amp; Bargeld</t>
  </si>
  <si>
    <t>Tagesgeld / Sparkonto</t>
  </si>
  <si>
    <t>Festgeld</t>
  </si>
  <si>
    <t>Wertpapiere / ETF-Depot</t>
  </si>
  <si>
    <t>Private Altersvorsorge</t>
  </si>
  <si>
    <t>Immobilie (Verkehrswert)</t>
  </si>
  <si>
    <t>Kfz (Zeitwert)</t>
  </si>
  <si>
    <t>Sonstige Werte (Hausrat, Schmuck)</t>
  </si>
  <si>
    <t>Summe Vermögenswerte</t>
  </si>
  <si>
    <t>VERBINDLICHKEITEN</t>
  </si>
  <si>
    <t>Immobiliendarlehen / Hypothek</t>
  </si>
  <si>
    <t>Konsum- / Ratenkredit</t>
  </si>
  <si>
    <t>Kfz-Finanzierung</t>
  </si>
  <si>
    <t>Dispokredit</t>
  </si>
  <si>
    <t>Sonstige Verbindlichkeiten</t>
  </si>
  <si>
    <t>Summe Verbindlichkeiten</t>
  </si>
  <si>
    <t>NETTOVERMÖGEN (Vermögen − Schulden)</t>
  </si>
  <si>
    <t>Anteil = Position im Verhältnis zur jeweiligen Summe. Veränderung = Wert aktuell minus Wert zum Jahresbeginn.</t>
  </si>
  <si>
    <t>SPARZIELE</t>
  </si>
  <si>
    <t>Ziele, Fortschritt und monatliche Sparraten · 2026</t>
  </si>
  <si>
    <t>Sparziel</t>
  </si>
  <si>
    <t>Zielbetrag</t>
  </si>
  <si>
    <t>Noch offen</t>
  </si>
  <si>
    <t>Fortschritt</t>
  </si>
  <si>
    <t>Monatl. Rate</t>
  </si>
  <si>
    <t>Zieldatum</t>
  </si>
  <si>
    <t>Status</t>
  </si>
  <si>
    <t>Notgroschen (3 Nettogehälter)</t>
  </si>
  <si>
    <t>Jun 2026</t>
  </si>
  <si>
    <t>Urlaub 2026</t>
  </si>
  <si>
    <t>Jul 2026</t>
  </si>
  <si>
    <t>Auto-Anzahlung</t>
  </si>
  <si>
    <t>Dez 2026</t>
  </si>
  <si>
    <t>Modernisierung Wohnung</t>
  </si>
  <si>
    <t>Dez 2027</t>
  </si>
  <si>
    <t>Zusätzliche Altersvorsorge</t>
  </si>
  <si>
    <t>Dez 2028</t>
  </si>
  <si>
    <t>Rücklage / Puffer</t>
  </si>
  <si>
    <t>Summe / Gesamt</t>
  </si>
  <si>
    <t>Tipp: Verteilen Sie Ihren monatlichen Überschuss aus dem Budget gezielt auf diese Sparziele. Die Fortschrittsbalken aktualisieren sich automatisch.</t>
  </si>
  <si>
    <t>FINANZPLANUNG MIT VERMÖGEN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</si>
</sst>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;\-#,##0&quot; €&quot;;\–"/>
    <numFmt numFmtId="165" formatCode="#,##0&quot; €&quot;;[Red]\-#,##0&quot; €&quot;;\–"/>
    <numFmt numFmtId="166" formatCode="0.0%"/>
  </numFmts>
  <fonts count="1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1"/>
      <color rgb="FFDCEBE9"/>
      <name val="Calibri"/>
      <charset val="1"/>
    </font>
    <font>
      <b/>
      <sz val="9"/>
      <color rgb="FFEAF3F2"/>
      <name val="Calibri"/>
      <charset val="1"/>
    </font>
    <font>
      <b/>
      <sz val="16"/>
      <color rgb="FFFFFFFF"/>
      <name val="Calibri"/>
      <charset val="1"/>
    </font>
    <font>
      <b/>
      <sz val="12"/>
      <color rgb="FF0E2A3B"/>
      <name val="Calibri"/>
      <charset val="1"/>
    </font>
    <font>
      <b/>
      <sz val="10"/>
      <color rgb="FFFFFFFF"/>
      <name val="Calibri"/>
      <charset val="1"/>
    </font>
    <font>
      <sz val="10"/>
      <color rgb="FF222222"/>
      <name val="Calibri"/>
      <charset val="1"/>
    </font>
    <font>
      <b/>
      <sz val="10"/>
      <color rgb="FF1A1A1A"/>
      <name val="Calibri"/>
      <charset val="1"/>
    </font>
    <font>
      <b/>
      <sz val="10"/>
      <color rgb="FF12303F"/>
      <name val="Calibri"/>
      <charset val="1"/>
    </font>
    <font>
      <i/>
      <sz val="9"/>
      <color rgb="FF5B6B73"/>
      <name val="Calibri"/>
      <charset val="1"/>
    </font>
    <font>
      <b/>
      <sz val="11"/>
      <color rgb="FF008000"/>
      <name val="Calibri"/>
      <charset val="1"/>
    </font>
    <font>
      <b/>
      <sz val="11"/>
      <color rgb="FFFFFFFF"/>
      <name val="Calibri"/>
      <charset val="1"/>
    </font>
    <font>
      <sz val="10"/>
      <color rgb="FF0000FF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0E2A3B"/>
        <bgColor rgb="FF12303F"/>
      </patternFill>
    </fill>
    <fill>
      <patternFill patternType="solid">
        <fgColor rgb="FF147D76"/>
        <bgColor rgb="FF1E7A46"/>
      </patternFill>
    </fill>
    <fill>
      <patternFill patternType="solid">
        <fgColor rgb="FFB0803A"/>
        <bgColor rgb="FF878787"/>
      </patternFill>
    </fill>
    <fill>
      <patternFill patternType="solid">
        <fgColor rgb="FF1E7A46"/>
        <bgColor rgb="FF147D76"/>
      </patternFill>
    </fill>
    <fill>
      <patternFill patternType="solid">
        <fgColor rgb="FF1B9E96"/>
        <bgColor rgb="FF147D76"/>
      </patternFill>
    </fill>
    <fill>
      <patternFill patternType="solid">
        <fgColor rgb="FFFFFFFF"/>
        <bgColor rgb="FFF9F9F9"/>
      </patternFill>
    </fill>
    <fill>
      <patternFill patternType="solid">
        <fgColor rgb="FFF4F8F7"/>
        <bgColor rgb="FFF9F9F9"/>
      </patternFill>
    </fill>
    <fill>
      <patternFill patternType="solid">
        <fgColor rgb="FFE7F0EF"/>
        <bgColor rgb="FFEAF3F2"/>
      </patternFill>
    </fill>
  </fills>
  <borders count="2">
    <border>
      <left/>
      <right/>
      <top/>
      <bottom/>
      <diagonal/>
    </border>
    <border>
      <left style="thin">
        <color rgb="FFC9D8D6"/>
      </left>
      <right style="thin">
        <color rgb="FFC9D8D6"/>
      </right>
      <top style="thin">
        <color rgb="FFC9D8D6"/>
      </top>
      <bottom style="thin">
        <color rgb="FFC9D8D6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2" fillId="6" borderId="0" xfId="0" applyFont="1" applyFill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165" fontId="4" fillId="2" borderId="0" xfId="0" applyNumberFormat="1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165" fontId="4" fillId="5" borderId="0" xfId="0" applyNumberFormat="1" applyFont="1" applyFill="1" applyAlignment="1">
      <alignment horizontal="left" vertical="center" indent="1"/>
    </xf>
    <xf numFmtId="164" fontId="4" fillId="4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left" vertical="center" indent="1"/>
    </xf>
    <xf numFmtId="0" fontId="3" fillId="5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indent="1"/>
    </xf>
    <xf numFmtId="164" fontId="7" fillId="7" borderId="1" xfId="0" applyNumberFormat="1" applyFont="1" applyFill="1" applyBorder="1" applyAlignment="1">
      <alignment horizontal="right" vertical="center"/>
    </xf>
    <xf numFmtId="165" fontId="8" fillId="7" borderId="1" xfId="0" applyNumberFormat="1" applyFont="1" applyFill="1" applyBorder="1" applyAlignment="1">
      <alignment horizontal="right" vertical="center"/>
    </xf>
    <xf numFmtId="0" fontId="7" fillId="8" borderId="1" xfId="0" applyFont="1" applyFill="1" applyBorder="1" applyAlignment="1">
      <alignment horizontal="left" vertical="center" indent="1"/>
    </xf>
    <xf numFmtId="164" fontId="7" fillId="8" borderId="1" xfId="0" applyNumberFormat="1" applyFont="1" applyFill="1" applyBorder="1" applyAlignment="1">
      <alignment horizontal="right" vertical="center"/>
    </xf>
    <xf numFmtId="165" fontId="8" fillId="8" borderId="1" xfId="0" applyNumberFormat="1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 indent="1"/>
    </xf>
    <xf numFmtId="164" fontId="9" fillId="9" borderId="1" xfId="0" applyNumberFormat="1" applyFont="1" applyFill="1" applyBorder="1" applyAlignment="1">
      <alignment horizontal="right" vertical="center"/>
    </xf>
    <xf numFmtId="165" fontId="9" fillId="9" borderId="1" xfId="0" applyNumberFormat="1" applyFont="1" applyFill="1" applyBorder="1" applyAlignment="1">
      <alignment horizontal="right" vertical="center"/>
    </xf>
    <xf numFmtId="166" fontId="7" fillId="7" borderId="1" xfId="0" applyNumberFormat="1" applyFont="1" applyFill="1" applyBorder="1" applyAlignment="1">
      <alignment horizontal="right" vertical="center"/>
    </xf>
    <xf numFmtId="166" fontId="7" fillId="8" borderId="1" xfId="0" applyNumberFormat="1" applyFont="1" applyFill="1" applyBorder="1" applyAlignment="1">
      <alignment horizontal="right" vertical="center"/>
    </xf>
    <xf numFmtId="166" fontId="9" fillId="9" borderId="1" xfId="0" applyNumberFormat="1" applyFont="1" applyFill="1" applyBorder="1" applyAlignment="1">
      <alignment horizontal="right" vertical="center"/>
    </xf>
    <xf numFmtId="166" fontId="8" fillId="7" borderId="1" xfId="0" applyNumberFormat="1" applyFont="1" applyFill="1" applyBorder="1" applyAlignment="1">
      <alignment horizontal="center" vertical="center" wrapText="1"/>
    </xf>
    <xf numFmtId="166" fontId="7" fillId="7" borderId="1" xfId="0" applyNumberFormat="1" applyFont="1" applyFill="1" applyBorder="1" applyAlignment="1">
      <alignment horizontal="center" vertical="center" wrapText="1"/>
    </xf>
    <xf numFmtId="166" fontId="8" fillId="8" borderId="1" xfId="0" applyNumberFormat="1" applyFont="1" applyFill="1" applyBorder="1" applyAlignment="1">
      <alignment horizontal="center" vertical="center" wrapText="1"/>
    </xf>
    <xf numFmtId="166" fontId="7" fillId="8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9" borderId="1" xfId="0" applyFont="1" applyFill="1" applyBorder="1" applyAlignment="1">
      <alignment horizontal="left" vertical="center" indent="1"/>
    </xf>
    <xf numFmtId="164" fontId="11" fillId="9" borderId="1" xfId="0" applyNumberFormat="1" applyFont="1" applyFill="1" applyBorder="1" applyAlignment="1">
      <alignment horizontal="right" vertical="center"/>
    </xf>
    <xf numFmtId="164" fontId="11" fillId="7" borderId="1" xfId="0" applyNumberFormat="1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left" vertical="center" indent="1"/>
    </xf>
    <xf numFmtId="165" fontId="11" fillId="9" borderId="1" xfId="0" applyNumberFormat="1" applyFont="1" applyFill="1" applyBorder="1" applyAlignment="1">
      <alignment horizontal="right" vertical="center"/>
    </xf>
    <xf numFmtId="166" fontId="11" fillId="7" borderId="1" xfId="0" applyNumberFormat="1" applyFont="1" applyFill="1" applyBorder="1" applyAlignment="1">
      <alignment horizontal="right" vertical="center"/>
    </xf>
    <xf numFmtId="164" fontId="13" fillId="7" borderId="1" xfId="0" applyNumberFormat="1" applyFont="1" applyFill="1" applyBorder="1" applyAlignment="1">
      <alignment horizontal="right" vertical="center"/>
    </xf>
    <xf numFmtId="164" fontId="8" fillId="7" borderId="1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/>
    </xf>
    <xf numFmtId="164" fontId="8" fillId="8" borderId="1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left" vertical="center" indent="1"/>
    </xf>
    <xf numFmtId="164" fontId="12" fillId="3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indent="1"/>
    </xf>
    <xf numFmtId="165" fontId="6" fillId="2" borderId="1" xfId="0" applyNumberFormat="1" applyFont="1" applyFill="1" applyBorder="1" applyAlignment="1">
      <alignment horizontal="right" vertical="center"/>
    </xf>
    <xf numFmtId="165" fontId="7" fillId="7" borderId="1" xfId="0" applyNumberFormat="1" applyFont="1" applyFill="1" applyBorder="1" applyAlignment="1">
      <alignment horizontal="right" vertical="center"/>
    </xf>
    <xf numFmtId="165" fontId="7" fillId="8" borderId="1" xfId="0" applyNumberFormat="1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right" vertical="center"/>
    </xf>
    <xf numFmtId="165" fontId="12" fillId="2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3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166" fontId="9" fillId="9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803A"/>
      <rgbColor rgb="FF800080"/>
      <rgbColor rgb="FF147D76"/>
      <rgbColor rgb="FFD9D9D9"/>
      <rgbColor rgb="FF878787"/>
      <rgbColor rgb="FF9999FF"/>
      <rgbColor rgb="FF993366"/>
      <rgbColor rgb="FFF9F9F9"/>
      <rgbColor rgb="FFDCEBE9"/>
      <rgbColor rgb="FF660066"/>
      <rgbColor rgb="FFFF8080"/>
      <rgbColor rgb="FF0066CC"/>
      <rgbColor rgb="FFC9D8D6"/>
      <rgbColor rgb="FF000080"/>
      <rgbColor rgb="FFFF00FF"/>
      <rgbColor rgb="FFFFFF00"/>
      <rgbColor rgb="FF00FFFF"/>
      <rgbColor rgb="FF800080"/>
      <rgbColor rgb="FF800000"/>
      <rgbColor rgb="FF1E7A46"/>
      <rgbColor rgb="FF0000FF"/>
      <rgbColor rgb="FF00CCFF"/>
      <rgbColor rgb="FFEAF3F2"/>
      <rgbColor rgb="FFE7F0EF"/>
      <rgbColor rgb="FFF4F8F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3"/>
      <rgbColor rgb="FF969696"/>
      <rgbColor rgb="FF12303F"/>
      <rgbColor rgb="FF1B9E96"/>
      <rgbColor rgb="FF0E2A3B"/>
      <rgbColor rgb="FF1A1A1A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Einnahmen und Ausgaben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Übersicht!$B$9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147D7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Übersicht!$A$10:$A$21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Übersicht!$B$10:$B$21</c:f>
              <c:numCache>
                <c:formatCode>#,##0" €";\-#,##0" €";\–</c:formatCode>
                <c:ptCount val="12"/>
                <c:pt idx="0">
                  <c:v>3885</c:v>
                </c:pt>
                <c:pt idx="1">
                  <c:v>3845</c:v>
                </c:pt>
                <c:pt idx="2">
                  <c:v>4085</c:v>
                </c:pt>
                <c:pt idx="3">
                  <c:v>3925</c:v>
                </c:pt>
                <c:pt idx="4">
                  <c:v>4005</c:v>
                </c:pt>
                <c:pt idx="5">
                  <c:v>5310</c:v>
                </c:pt>
                <c:pt idx="6">
                  <c:v>3825</c:v>
                </c:pt>
                <c:pt idx="7">
                  <c:v>3855</c:v>
                </c:pt>
                <c:pt idx="8">
                  <c:v>4215</c:v>
                </c:pt>
                <c:pt idx="9">
                  <c:v>3945</c:v>
                </c:pt>
                <c:pt idx="10">
                  <c:v>5465</c:v>
                </c:pt>
                <c:pt idx="11">
                  <c:v>4325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B-4FED-905B-401A910AFE56}"/>
            </c:ext>
          </c:extLst>
        </c:ser>
        <c:ser>
          <c:idx val="1"/>
          <c:order val="1"/>
          <c:tx>
            <c:strRef>
              <c:f>Übersicht!$C$9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rgbClr val="B0803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Übersicht!$A$10:$A$21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Übersicht!$C$10:$C$21</c:f>
              <c:numCache>
                <c:formatCode>#,##0" €";\-#,##0" €";\–</c:formatCode>
                <c:ptCount val="12"/>
                <c:pt idx="0">
                  <c:v>3222</c:v>
                </c:pt>
                <c:pt idx="1">
                  <c:v>3077</c:v>
                </c:pt>
                <c:pt idx="2">
                  <c:v>3527</c:v>
                </c:pt>
                <c:pt idx="3">
                  <c:v>3207</c:v>
                </c:pt>
                <c:pt idx="4">
                  <c:v>3372</c:v>
                </c:pt>
                <c:pt idx="5">
                  <c:v>4172</c:v>
                </c:pt>
                <c:pt idx="6">
                  <c:v>4747</c:v>
                </c:pt>
                <c:pt idx="7">
                  <c:v>3667</c:v>
                </c:pt>
                <c:pt idx="8">
                  <c:v>3352</c:v>
                </c:pt>
                <c:pt idx="9">
                  <c:v>3267</c:v>
                </c:pt>
                <c:pt idx="10">
                  <c:v>3452</c:v>
                </c:pt>
                <c:pt idx="11">
                  <c:v>4457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5B-4FED-905B-401A910AF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854595"/>
        <c:axId val="5678495"/>
      </c:barChart>
      <c:catAx>
        <c:axId val="958545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678495"/>
        <c:crosses val="autoZero"/>
        <c:auto val="1"/>
        <c:lblAlgn val="ctr"/>
        <c:lblOffset val="100"/>
        <c:noMultiLvlLbl val="0"/>
      </c:catAx>
      <c:valAx>
        <c:axId val="5678495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585459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Ausgaben nach Kategorie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Übersicht!$B$25</c:f>
              <c:strCache>
                <c:ptCount val="1"/>
                <c:pt idx="0">
                  <c:v>Betrag 2026</c:v>
                </c:pt>
              </c:strCache>
            </c:strRef>
          </c:tx>
          <c:spPr>
            <a:solidFill>
              <a:srgbClr val="147D7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Übersicht!$A$26:$A$38</c:f>
              <c:strCache>
                <c:ptCount val="13"/>
                <c:pt idx="0">
                  <c:v>Miete / Wohnen (Kaltmiete)</c:v>
                </c:pt>
                <c:pt idx="1">
                  <c:v>Nebenkosten (Strom, Gas, Wasser)</c:v>
                </c:pt>
                <c:pt idx="2">
                  <c:v>Versicherungen</c:v>
                </c:pt>
                <c:pt idx="3">
                  <c:v>Telefon / Internet / Mobilfunk</c:v>
                </c:pt>
                <c:pt idx="4">
                  <c:v>Abonnements / Streaming</c:v>
                </c:pt>
                <c:pt idx="5">
                  <c:v>Kfz &amp; Mobilität (Steuer, Versicherung)</c:v>
                </c:pt>
                <c:pt idx="6">
                  <c:v>Kredite / Darlehen (Rate)</c:v>
                </c:pt>
                <c:pt idx="7">
                  <c:v>Lebensmittel &amp; Haushalt</c:v>
                </c:pt>
                <c:pt idx="8">
                  <c:v>Restaurant &amp; Freizeit</c:v>
                </c:pt>
                <c:pt idx="9">
                  <c:v>Kleidung &amp; Schuhe</c:v>
                </c:pt>
                <c:pt idx="10">
                  <c:v>Gesundheit &amp; Drogerie</c:v>
                </c:pt>
                <c:pt idx="11">
                  <c:v>Reisen &amp; Urlaub</c:v>
                </c:pt>
                <c:pt idx="12">
                  <c:v>Geschenke &amp; Sonstiges</c:v>
                </c:pt>
              </c:strCache>
            </c:strRef>
          </c:cat>
          <c:val>
            <c:numRef>
              <c:f>Übersicht!$B$26:$B$38</c:f>
              <c:numCache>
                <c:formatCode>#,##0" €";\-#,##0" €";\–</c:formatCode>
                <c:ptCount val="13"/>
                <c:pt idx="0">
                  <c:v>13800</c:v>
                </c:pt>
                <c:pt idx="1">
                  <c:v>2340</c:v>
                </c:pt>
                <c:pt idx="2">
                  <c:v>1980</c:v>
                </c:pt>
                <c:pt idx="3">
                  <c:v>780</c:v>
                </c:pt>
                <c:pt idx="4">
                  <c:v>504</c:v>
                </c:pt>
                <c:pt idx="5">
                  <c:v>3720</c:v>
                </c:pt>
                <c:pt idx="6">
                  <c:v>5760</c:v>
                </c:pt>
                <c:pt idx="7">
                  <c:v>6720</c:v>
                </c:pt>
                <c:pt idx="8">
                  <c:v>2360</c:v>
                </c:pt>
                <c:pt idx="9">
                  <c:v>930</c:v>
                </c:pt>
                <c:pt idx="10">
                  <c:v>735</c:v>
                </c:pt>
                <c:pt idx="11">
                  <c:v>2950</c:v>
                </c:pt>
                <c:pt idx="12">
                  <c:v>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EF-40F3-B18F-956A4DD7A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1364"/>
        <c:axId val="11001350"/>
      </c:barChart>
      <c:catAx>
        <c:axId val="176713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1001350"/>
        <c:crosses val="autoZero"/>
        <c:auto val="1"/>
        <c:lblAlgn val="ctr"/>
        <c:lblOffset val="100"/>
        <c:noMultiLvlLbl val="0"/>
      </c:catAx>
      <c:valAx>
        <c:axId val="1100135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767136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200024</xdr:colOff>
      <xdr:row>8</xdr:row>
      <xdr:rowOff>0</xdr:rowOff>
    </xdr:from>
    <xdr:to>
      <xdr:col>12</xdr:col>
      <xdr:colOff>28574</xdr:colOff>
      <xdr:row>22</xdr:row>
      <xdr:rowOff>68760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23</xdr:row>
      <xdr:rowOff>0</xdr:rowOff>
    </xdr:from>
    <xdr:to>
      <xdr:col>12</xdr:col>
      <xdr:colOff>38100</xdr:colOff>
      <xdr:row>40</xdr:row>
      <xdr:rowOff>232200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showGridLines="0" tabSelected="1" zoomScaleNormal="100" workbookViewId="0">
      <selection activeCell="Q59" sqref="Q59"/>
    </sheetView>
  </sheetViews>
  <sheetFormatPr baseColWidth="10" defaultColWidth="8.7109375" defaultRowHeight="15" x14ac:dyDescent="0.25"/>
  <cols>
    <col min="1" max="1" width="20" customWidth="1"/>
    <col min="2" max="2" width="14" customWidth="1"/>
    <col min="3" max="3" width="12" customWidth="1"/>
    <col min="4" max="4" width="13" customWidth="1"/>
    <col min="5" max="5" width="3" customWidth="1"/>
    <col min="6" max="12" width="12" customWidth="1"/>
  </cols>
  <sheetData>
    <row r="1" spans="1:12" ht="37.5" customHeight="1" x14ac:dyDescent="0.25">
      <c r="A1" s="14" t="s">
        <v>133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9.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6" customHeight="1" x14ac:dyDescent="0.25"/>
    <row r="5" spans="1:12" ht="18" customHeight="1" x14ac:dyDescent="0.25">
      <c r="A5" s="12" t="s">
        <v>2</v>
      </c>
      <c r="B5" s="12"/>
      <c r="C5" s="11" t="s">
        <v>3</v>
      </c>
      <c r="D5" s="11"/>
      <c r="F5" s="10" t="s">
        <v>4</v>
      </c>
      <c r="G5" s="10"/>
      <c r="H5" s="9" t="s">
        <v>5</v>
      </c>
      <c r="I5" s="9"/>
      <c r="K5" s="8" t="s">
        <v>6</v>
      </c>
      <c r="L5" s="8"/>
    </row>
    <row r="6" spans="1:12" ht="30" customHeight="1" x14ac:dyDescent="0.25">
      <c r="A6" s="7">
        <f>'Budget 2026'!O12</f>
        <v>50685</v>
      </c>
      <c r="B6" s="7"/>
      <c r="C6" s="6">
        <f>'Budget 2026'!O33</f>
        <v>43519</v>
      </c>
      <c r="D6" s="6"/>
      <c r="F6" s="5">
        <f>'Budget 2026'!O34</f>
        <v>7166</v>
      </c>
      <c r="G6" s="5"/>
      <c r="H6" s="4">
        <f>IF('Budget 2026'!O12=0,0,'Budget 2026'!O34/'Budget 2026'!O12)</f>
        <v>0.14138305218506461</v>
      </c>
      <c r="I6" s="4"/>
      <c r="K6" s="3">
        <f>'Vermögen &amp; Schulden'!C24</f>
        <v>223250</v>
      </c>
      <c r="L6" s="3"/>
    </row>
    <row r="8" spans="1:12" ht="19.5" customHeight="1" x14ac:dyDescent="0.25">
      <c r="A8" s="15" t="s">
        <v>7</v>
      </c>
    </row>
    <row r="9" spans="1:12" x14ac:dyDescent="0.25">
      <c r="A9" s="16" t="s">
        <v>8</v>
      </c>
      <c r="B9" s="17" t="s">
        <v>9</v>
      </c>
      <c r="C9" s="17" t="s">
        <v>10</v>
      </c>
      <c r="D9" s="17" t="s">
        <v>11</v>
      </c>
    </row>
    <row r="10" spans="1:12" x14ac:dyDescent="0.25">
      <c r="A10" s="18" t="s">
        <v>12</v>
      </c>
      <c r="B10" s="19">
        <f>'Budget 2026'!C12</f>
        <v>3885</v>
      </c>
      <c r="C10" s="19">
        <f>'Budget 2026'!C33</f>
        <v>3222</v>
      </c>
      <c r="D10" s="20">
        <f>'Budget 2026'!C34</f>
        <v>663</v>
      </c>
    </row>
    <row r="11" spans="1:12" x14ac:dyDescent="0.25">
      <c r="A11" s="21" t="s">
        <v>13</v>
      </c>
      <c r="B11" s="22">
        <f>'Budget 2026'!D12</f>
        <v>3845</v>
      </c>
      <c r="C11" s="22">
        <f>'Budget 2026'!D33</f>
        <v>3077</v>
      </c>
      <c r="D11" s="23">
        <f>'Budget 2026'!D34</f>
        <v>768</v>
      </c>
    </row>
    <row r="12" spans="1:12" x14ac:dyDescent="0.25">
      <c r="A12" s="18" t="s">
        <v>14</v>
      </c>
      <c r="B12" s="19">
        <f>'Budget 2026'!E12</f>
        <v>4085</v>
      </c>
      <c r="C12" s="19">
        <f>'Budget 2026'!E33</f>
        <v>3527</v>
      </c>
      <c r="D12" s="20">
        <f>'Budget 2026'!E34</f>
        <v>558</v>
      </c>
    </row>
    <row r="13" spans="1:12" x14ac:dyDescent="0.25">
      <c r="A13" s="21" t="s">
        <v>15</v>
      </c>
      <c r="B13" s="22">
        <f>'Budget 2026'!F12</f>
        <v>3925</v>
      </c>
      <c r="C13" s="22">
        <f>'Budget 2026'!F33</f>
        <v>3207</v>
      </c>
      <c r="D13" s="23">
        <f>'Budget 2026'!F34</f>
        <v>718</v>
      </c>
    </row>
    <row r="14" spans="1:12" x14ac:dyDescent="0.25">
      <c r="A14" s="18" t="s">
        <v>16</v>
      </c>
      <c r="B14" s="19">
        <f>'Budget 2026'!G12</f>
        <v>4005</v>
      </c>
      <c r="C14" s="19">
        <f>'Budget 2026'!G33</f>
        <v>3372</v>
      </c>
      <c r="D14" s="20">
        <f>'Budget 2026'!G34</f>
        <v>633</v>
      </c>
    </row>
    <row r="15" spans="1:12" x14ac:dyDescent="0.25">
      <c r="A15" s="21" t="s">
        <v>17</v>
      </c>
      <c r="B15" s="22">
        <f>'Budget 2026'!H12</f>
        <v>5310</v>
      </c>
      <c r="C15" s="22">
        <f>'Budget 2026'!H33</f>
        <v>4172</v>
      </c>
      <c r="D15" s="23">
        <f>'Budget 2026'!H34</f>
        <v>1138</v>
      </c>
    </row>
    <row r="16" spans="1:12" x14ac:dyDescent="0.25">
      <c r="A16" s="18" t="s">
        <v>18</v>
      </c>
      <c r="B16" s="19">
        <f>'Budget 2026'!I12</f>
        <v>3825</v>
      </c>
      <c r="C16" s="19">
        <f>'Budget 2026'!I33</f>
        <v>4747</v>
      </c>
      <c r="D16" s="20">
        <f>'Budget 2026'!I34</f>
        <v>-922</v>
      </c>
    </row>
    <row r="17" spans="1:4" x14ac:dyDescent="0.25">
      <c r="A17" s="21" t="s">
        <v>19</v>
      </c>
      <c r="B17" s="22">
        <f>'Budget 2026'!J12</f>
        <v>3855</v>
      </c>
      <c r="C17" s="22">
        <f>'Budget 2026'!J33</f>
        <v>3667</v>
      </c>
      <c r="D17" s="23">
        <f>'Budget 2026'!J34</f>
        <v>188</v>
      </c>
    </row>
    <row r="18" spans="1:4" x14ac:dyDescent="0.25">
      <c r="A18" s="18" t="s">
        <v>20</v>
      </c>
      <c r="B18" s="19">
        <f>'Budget 2026'!K12</f>
        <v>4215</v>
      </c>
      <c r="C18" s="19">
        <f>'Budget 2026'!K33</f>
        <v>3352</v>
      </c>
      <c r="D18" s="20">
        <f>'Budget 2026'!K34</f>
        <v>863</v>
      </c>
    </row>
    <row r="19" spans="1:4" x14ac:dyDescent="0.25">
      <c r="A19" s="21" t="s">
        <v>21</v>
      </c>
      <c r="B19" s="22">
        <f>'Budget 2026'!L12</f>
        <v>3945</v>
      </c>
      <c r="C19" s="22">
        <f>'Budget 2026'!L33</f>
        <v>3267</v>
      </c>
      <c r="D19" s="23">
        <f>'Budget 2026'!L34</f>
        <v>678</v>
      </c>
    </row>
    <row r="20" spans="1:4" x14ac:dyDescent="0.25">
      <c r="A20" s="18" t="s">
        <v>22</v>
      </c>
      <c r="B20" s="19">
        <f>'Budget 2026'!M12</f>
        <v>5465</v>
      </c>
      <c r="C20" s="19">
        <f>'Budget 2026'!M33</f>
        <v>3452</v>
      </c>
      <c r="D20" s="20">
        <f>'Budget 2026'!M34</f>
        <v>2013</v>
      </c>
    </row>
    <row r="21" spans="1:4" x14ac:dyDescent="0.25">
      <c r="A21" s="21" t="s">
        <v>23</v>
      </c>
      <c r="B21" s="22">
        <f>'Budget 2026'!N12</f>
        <v>4325</v>
      </c>
      <c r="C21" s="22">
        <f>'Budget 2026'!N33</f>
        <v>4457</v>
      </c>
      <c r="D21" s="23">
        <f>'Budget 2026'!N34</f>
        <v>-132</v>
      </c>
    </row>
    <row r="22" spans="1:4" x14ac:dyDescent="0.25">
      <c r="A22" s="24" t="s">
        <v>24</v>
      </c>
      <c r="B22" s="25">
        <f>SUM(B10:B21)</f>
        <v>50685</v>
      </c>
      <c r="C22" s="25">
        <f>SUM(C10:C21)</f>
        <v>43519</v>
      </c>
      <c r="D22" s="26">
        <f>SUM(D10:D21)</f>
        <v>7166</v>
      </c>
    </row>
    <row r="24" spans="1:4" ht="19.5" customHeight="1" x14ac:dyDescent="0.25">
      <c r="A24" s="15" t="s">
        <v>25</v>
      </c>
    </row>
    <row r="25" spans="1:4" x14ac:dyDescent="0.25">
      <c r="A25" s="16" t="s">
        <v>26</v>
      </c>
      <c r="B25" s="17" t="s">
        <v>27</v>
      </c>
      <c r="C25" s="17" t="s">
        <v>28</v>
      </c>
    </row>
    <row r="26" spans="1:4" x14ac:dyDescent="0.25">
      <c r="A26" s="18" t="s">
        <v>29</v>
      </c>
      <c r="B26" s="19">
        <f>'Budget 2026'!O15</f>
        <v>13800</v>
      </c>
      <c r="C26" s="27">
        <f>IF('Budget 2026'!O33=0,0,'Budget 2026'!O15/'Budget 2026'!O33)</f>
        <v>0.31710287460649372</v>
      </c>
    </row>
    <row r="27" spans="1:4" x14ac:dyDescent="0.25">
      <c r="A27" s="21" t="s">
        <v>30</v>
      </c>
      <c r="B27" s="22">
        <f>'Budget 2026'!O16</f>
        <v>2340</v>
      </c>
      <c r="C27" s="28">
        <f>IF('Budget 2026'!O33=0,0,'Budget 2026'!O16/'Budget 2026'!O33)</f>
        <v>5.3769617868057631E-2</v>
      </c>
    </row>
    <row r="28" spans="1:4" x14ac:dyDescent="0.25">
      <c r="A28" s="18" t="s">
        <v>31</v>
      </c>
      <c r="B28" s="19">
        <f>'Budget 2026'!O17</f>
        <v>1980</v>
      </c>
      <c r="C28" s="27">
        <f>IF('Budget 2026'!O33=0,0,'Budget 2026'!O17/'Budget 2026'!O33)</f>
        <v>4.5497368965279533E-2</v>
      </c>
    </row>
    <row r="29" spans="1:4" x14ac:dyDescent="0.25">
      <c r="A29" s="21" t="s">
        <v>32</v>
      </c>
      <c r="B29" s="22">
        <f>'Budget 2026'!O18</f>
        <v>780</v>
      </c>
      <c r="C29" s="28">
        <f>IF('Budget 2026'!O33=0,0,'Budget 2026'!O18/'Budget 2026'!O33)</f>
        <v>1.7923205956019209E-2</v>
      </c>
    </row>
    <row r="30" spans="1:4" x14ac:dyDescent="0.25">
      <c r="A30" s="18" t="s">
        <v>33</v>
      </c>
      <c r="B30" s="19">
        <f>'Budget 2026'!O19</f>
        <v>504</v>
      </c>
      <c r="C30" s="27">
        <f>IF('Budget 2026'!O33=0,0,'Budget 2026'!O19/'Budget 2026'!O33)</f>
        <v>1.1581148463889336E-2</v>
      </c>
    </row>
    <row r="31" spans="1:4" x14ac:dyDescent="0.25">
      <c r="A31" s="21" t="s">
        <v>34</v>
      </c>
      <c r="B31" s="22">
        <f>'Budget 2026'!O20</f>
        <v>3720</v>
      </c>
      <c r="C31" s="28">
        <f>IF('Budget 2026'!O33=0,0,'Budget 2026'!O20/'Budget 2026'!O33)</f>
        <v>8.5479905328707001E-2</v>
      </c>
    </row>
    <row r="32" spans="1:4" x14ac:dyDescent="0.25">
      <c r="A32" s="18" t="s">
        <v>35</v>
      </c>
      <c r="B32" s="19">
        <f>'Budget 2026'!O21</f>
        <v>5760</v>
      </c>
      <c r="C32" s="27">
        <f>IF('Budget 2026'!O33=0,0,'Budget 2026'!O21/'Budget 2026'!O33)</f>
        <v>0.13235598244444954</v>
      </c>
    </row>
    <row r="33" spans="1:4" x14ac:dyDescent="0.25">
      <c r="A33" s="21" t="s">
        <v>36</v>
      </c>
      <c r="B33" s="22">
        <f>'Budget 2026'!O25</f>
        <v>6720</v>
      </c>
      <c r="C33" s="28">
        <f>IF('Budget 2026'!O33=0,0,'Budget 2026'!O25/'Budget 2026'!O33)</f>
        <v>0.15441531285185781</v>
      </c>
    </row>
    <row r="34" spans="1:4" x14ac:dyDescent="0.25">
      <c r="A34" s="18" t="s">
        <v>37</v>
      </c>
      <c r="B34" s="19">
        <f>'Budget 2026'!O26</f>
        <v>2360</v>
      </c>
      <c r="C34" s="27">
        <f>IF('Budget 2026'!O33=0,0,'Budget 2026'!O26/'Budget 2026'!O33)</f>
        <v>5.4229187251545304E-2</v>
      </c>
    </row>
    <row r="35" spans="1:4" x14ac:dyDescent="0.25">
      <c r="A35" s="21" t="s">
        <v>38</v>
      </c>
      <c r="B35" s="22">
        <f>'Budget 2026'!O27</f>
        <v>930</v>
      </c>
      <c r="C35" s="28">
        <f>IF('Budget 2026'!O33=0,0,'Budget 2026'!O27/'Budget 2026'!O33)</f>
        <v>2.136997633217675E-2</v>
      </c>
    </row>
    <row r="36" spans="1:4" x14ac:dyDescent="0.25">
      <c r="A36" s="18" t="s">
        <v>39</v>
      </c>
      <c r="B36" s="19">
        <f>'Budget 2026'!O28</f>
        <v>735</v>
      </c>
      <c r="C36" s="27">
        <f>IF('Budget 2026'!O33=0,0,'Budget 2026'!O28/'Budget 2026'!O33)</f>
        <v>1.6889174843171949E-2</v>
      </c>
    </row>
    <row r="37" spans="1:4" x14ac:dyDescent="0.25">
      <c r="A37" s="21" t="s">
        <v>40</v>
      </c>
      <c r="B37" s="22">
        <f>'Budget 2026'!O29</f>
        <v>2950</v>
      </c>
      <c r="C37" s="28">
        <f>IF('Budget 2026'!O33=0,0,'Budget 2026'!O29/'Budget 2026'!O33)</f>
        <v>6.7786484064431621E-2</v>
      </c>
    </row>
    <row r="38" spans="1:4" x14ac:dyDescent="0.25">
      <c r="A38" s="18" t="s">
        <v>41</v>
      </c>
      <c r="B38" s="19">
        <f>'Budget 2026'!O30</f>
        <v>940</v>
      </c>
      <c r="C38" s="27">
        <f>IF('Budget 2026'!O33=0,0,'Budget 2026'!O30/'Budget 2026'!O33)</f>
        <v>2.1599761023920586E-2</v>
      </c>
    </row>
    <row r="39" spans="1:4" x14ac:dyDescent="0.25">
      <c r="A39" s="24" t="s">
        <v>42</v>
      </c>
      <c r="B39" s="25">
        <f>SUM(B26:B38)</f>
        <v>43519</v>
      </c>
      <c r="C39" s="29">
        <f>SUM(C26:C38)</f>
        <v>1.0000000000000002</v>
      </c>
    </row>
    <row r="41" spans="1:4" ht="19.5" customHeight="1" x14ac:dyDescent="0.25">
      <c r="A41" s="15" t="s">
        <v>43</v>
      </c>
    </row>
    <row r="42" spans="1:4" x14ac:dyDescent="0.25">
      <c r="A42" s="16" t="s">
        <v>44</v>
      </c>
      <c r="B42" s="17" t="s">
        <v>45</v>
      </c>
      <c r="C42" s="17" t="s">
        <v>46</v>
      </c>
      <c r="D42" s="17" t="s">
        <v>47</v>
      </c>
    </row>
    <row r="43" spans="1:4" x14ac:dyDescent="0.25">
      <c r="A43" s="18" t="s">
        <v>48</v>
      </c>
      <c r="B43" s="30">
        <f>IF('Budget 2026'!O12=0,0,'Budget 2026'!O22/'Budget 2026'!O12)</f>
        <v>0.56987274341521155</v>
      </c>
      <c r="C43" s="19">
        <f>'Budget 2026'!O22</f>
        <v>28884</v>
      </c>
      <c r="D43" s="31">
        <v>0.5</v>
      </c>
    </row>
    <row r="44" spans="1:4" x14ac:dyDescent="0.25">
      <c r="A44" s="21" t="s">
        <v>49</v>
      </c>
      <c r="B44" s="32">
        <f>IF('Budget 2026'!O12=0,0,'Budget 2026'!O31/'Budget 2026'!O12)</f>
        <v>0.28874420439972376</v>
      </c>
      <c r="C44" s="22">
        <f>'Budget 2026'!O31</f>
        <v>14635</v>
      </c>
      <c r="D44" s="33">
        <v>0.3</v>
      </c>
    </row>
    <row r="45" spans="1:4" x14ac:dyDescent="0.25">
      <c r="A45" s="18" t="s">
        <v>50</v>
      </c>
      <c r="B45" s="30">
        <f>IF('Budget 2026'!O12=0,0,'Budget 2026'!O34/'Budget 2026'!O12)</f>
        <v>0.14138305218506461</v>
      </c>
      <c r="C45" s="19">
        <f>'Budget 2026'!O34</f>
        <v>7166</v>
      </c>
      <c r="D45" s="31">
        <v>0.2</v>
      </c>
    </row>
    <row r="46" spans="1:4" x14ac:dyDescent="0.25">
      <c r="A46" s="2" t="s">
        <v>51</v>
      </c>
      <c r="B46" s="2"/>
      <c r="C46" s="2"/>
      <c r="D46" s="2"/>
    </row>
    <row r="48" spans="1:4" ht="19.5" customHeight="1" x14ac:dyDescent="0.25">
      <c r="A48" s="15" t="s">
        <v>52</v>
      </c>
    </row>
    <row r="49" spans="1:12" x14ac:dyDescent="0.25">
      <c r="A49" s="35" t="s">
        <v>53</v>
      </c>
      <c r="B49" s="36">
        <f>Sparziele!B11</f>
        <v>61500</v>
      </c>
      <c r="C49" s="35" t="s">
        <v>54</v>
      </c>
      <c r="D49" s="36">
        <f>'Vermögen &amp; Schulden'!C14</f>
        <v>431750</v>
      </c>
    </row>
    <row r="50" spans="1:12" x14ac:dyDescent="0.25">
      <c r="A50" s="18" t="s">
        <v>55</v>
      </c>
      <c r="B50" s="37">
        <f>Sparziele!C11</f>
        <v>26950</v>
      </c>
      <c r="C50" s="18" t="s">
        <v>56</v>
      </c>
      <c r="D50" s="37">
        <f>'Vermögen &amp; Schulden'!C22</f>
        <v>208500</v>
      </c>
    </row>
    <row r="51" spans="1:12" x14ac:dyDescent="0.25">
      <c r="A51" s="35" t="s">
        <v>57</v>
      </c>
      <c r="B51" s="38">
        <f>IF(Sparziele!B11=0,0,Sparziele!C11/Sparziele!B11)</f>
        <v>0.43821138211382116</v>
      </c>
      <c r="C51" s="39" t="s">
        <v>58</v>
      </c>
      <c r="D51" s="40">
        <f>'Vermögen &amp; Schulden'!C24</f>
        <v>223250</v>
      </c>
    </row>
    <row r="52" spans="1:12" x14ac:dyDescent="0.25">
      <c r="A52" s="18" t="s">
        <v>59</v>
      </c>
      <c r="B52" s="37">
        <f>Sparziele!F11</f>
        <v>1250</v>
      </c>
      <c r="C52" s="18" t="s">
        <v>60</v>
      </c>
      <c r="D52" s="41">
        <f>IF('Vermögen &amp; Schulden'!C14=0,0,'Vermögen &amp; Schulden'!C22/'Vermögen &amp; Schulden'!C14)</f>
        <v>0.48291835552982049</v>
      </c>
    </row>
    <row r="54" spans="1:12" x14ac:dyDescent="0.25">
      <c r="A54" s="1" t="s">
        <v>61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61" t="s">
        <v>62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</row>
    <row r="56" spans="1:12" x14ac:dyDescent="0.25">
      <c r="A56" s="61" t="s">
        <v>63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</row>
    <row r="57" spans="1:12" x14ac:dyDescent="0.25">
      <c r="A57" s="61" t="s">
        <v>64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</row>
    <row r="58" spans="1:12" x14ac:dyDescent="0.25">
      <c r="A58" s="61" t="s">
        <v>65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</row>
  </sheetData>
  <mergeCells count="18">
    <mergeCell ref="A58:L58"/>
    <mergeCell ref="A46:D46"/>
    <mergeCell ref="A54:L54"/>
    <mergeCell ref="A55:L55"/>
    <mergeCell ref="A56:L56"/>
    <mergeCell ref="A57:L57"/>
    <mergeCell ref="A6:B6"/>
    <mergeCell ref="C6:D6"/>
    <mergeCell ref="F6:G6"/>
    <mergeCell ref="H6:I6"/>
    <mergeCell ref="K6:L6"/>
    <mergeCell ref="A1:L1"/>
    <mergeCell ref="A2:L2"/>
    <mergeCell ref="A5:B5"/>
    <mergeCell ref="C5:D5"/>
    <mergeCell ref="F5:G5"/>
    <mergeCell ref="H5:I5"/>
    <mergeCell ref="K5:L5"/>
  </mergeCells>
  <pageMargins left="0.4" right="0.4" top="0.5" bottom="0.5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P1"/>
    </sheetView>
  </sheetViews>
  <sheetFormatPr baseColWidth="10" defaultColWidth="8.7109375" defaultRowHeight="15" x14ac:dyDescent="0.25"/>
  <cols>
    <col min="1" max="1" width="34" customWidth="1"/>
    <col min="2" max="2" width="12" customWidth="1"/>
    <col min="3" max="14" width="9.5703125" customWidth="1"/>
    <col min="15" max="15" width="13" customWidth="1"/>
    <col min="16" max="16" width="11" customWidth="1"/>
  </cols>
  <sheetData>
    <row r="1" spans="1:16" ht="33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9.5" customHeight="1" x14ac:dyDescent="0.25">
      <c r="A2" s="13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A3" s="34" t="s">
        <v>67</v>
      </c>
    </row>
    <row r="4" spans="1:16" ht="25.5" customHeight="1" x14ac:dyDescent="0.25">
      <c r="A4" s="16" t="s">
        <v>26</v>
      </c>
      <c r="B4" s="17" t="s">
        <v>68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69</v>
      </c>
      <c r="P4" s="17" t="s">
        <v>70</v>
      </c>
    </row>
    <row r="5" spans="1:16" ht="19.5" customHeight="1" x14ac:dyDescent="0.25">
      <c r="A5" s="1" t="s">
        <v>71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8" t="s">
        <v>72</v>
      </c>
      <c r="B6" s="42">
        <v>3350</v>
      </c>
      <c r="C6" s="42">
        <v>3350</v>
      </c>
      <c r="D6" s="42">
        <v>3350</v>
      </c>
      <c r="E6" s="42">
        <v>3350</v>
      </c>
      <c r="F6" s="42">
        <v>3350</v>
      </c>
      <c r="G6" s="42">
        <v>3350</v>
      </c>
      <c r="H6" s="42">
        <v>3350</v>
      </c>
      <c r="I6" s="42">
        <v>3350</v>
      </c>
      <c r="J6" s="42">
        <v>3350</v>
      </c>
      <c r="K6" s="42">
        <v>3350</v>
      </c>
      <c r="L6" s="42">
        <v>3350</v>
      </c>
      <c r="M6" s="42">
        <v>3350</v>
      </c>
      <c r="N6" s="42">
        <v>3350</v>
      </c>
      <c r="O6" s="43">
        <f t="shared" ref="O6:O12" si="0">SUM(C6:N6)</f>
        <v>40200</v>
      </c>
      <c r="P6" s="19">
        <f t="shared" ref="P6:P12" si="1">O6/12</f>
        <v>3350</v>
      </c>
    </row>
    <row r="7" spans="1:16" x14ac:dyDescent="0.25">
      <c r="A7" s="21" t="s">
        <v>73</v>
      </c>
      <c r="B7" s="44">
        <v>250</v>
      </c>
      <c r="C7" s="44">
        <v>220</v>
      </c>
      <c r="D7" s="44">
        <v>180</v>
      </c>
      <c r="E7" s="44">
        <v>300</v>
      </c>
      <c r="F7" s="44">
        <v>260</v>
      </c>
      <c r="G7" s="44">
        <v>340</v>
      </c>
      <c r="H7" s="44">
        <v>200</v>
      </c>
      <c r="I7" s="44">
        <v>160</v>
      </c>
      <c r="J7" s="44">
        <v>190</v>
      </c>
      <c r="K7" s="44">
        <v>410</v>
      </c>
      <c r="L7" s="44">
        <v>280</v>
      </c>
      <c r="M7" s="44">
        <v>320</v>
      </c>
      <c r="N7" s="44">
        <v>450</v>
      </c>
      <c r="O7" s="45">
        <f t="shared" si="0"/>
        <v>3310</v>
      </c>
      <c r="P7" s="22">
        <f t="shared" si="1"/>
        <v>275.83333333333331</v>
      </c>
    </row>
    <row r="8" spans="1:16" x14ac:dyDescent="0.25">
      <c r="A8" s="18" t="s">
        <v>74</v>
      </c>
      <c r="B8" s="42">
        <v>255</v>
      </c>
      <c r="C8" s="42">
        <v>255</v>
      </c>
      <c r="D8" s="42">
        <v>255</v>
      </c>
      <c r="E8" s="42">
        <v>255</v>
      </c>
      <c r="F8" s="42">
        <v>255</v>
      </c>
      <c r="G8" s="42">
        <v>255</v>
      </c>
      <c r="H8" s="42">
        <v>255</v>
      </c>
      <c r="I8" s="42">
        <v>255</v>
      </c>
      <c r="J8" s="42">
        <v>255</v>
      </c>
      <c r="K8" s="42">
        <v>255</v>
      </c>
      <c r="L8" s="42">
        <v>255</v>
      </c>
      <c r="M8" s="42">
        <v>255</v>
      </c>
      <c r="N8" s="42">
        <v>255</v>
      </c>
      <c r="O8" s="43">
        <f t="shared" si="0"/>
        <v>3060</v>
      </c>
      <c r="P8" s="19">
        <f t="shared" si="1"/>
        <v>255</v>
      </c>
    </row>
    <row r="9" spans="1:16" x14ac:dyDescent="0.25">
      <c r="A9" s="21" t="s">
        <v>75</v>
      </c>
      <c r="B9" s="44">
        <v>55</v>
      </c>
      <c r="C9" s="44">
        <v>0</v>
      </c>
      <c r="D9" s="44">
        <v>0</v>
      </c>
      <c r="E9" s="44">
        <v>120</v>
      </c>
      <c r="F9" s="44">
        <v>0</v>
      </c>
      <c r="G9" s="44">
        <v>0</v>
      </c>
      <c r="H9" s="44">
        <v>95</v>
      </c>
      <c r="I9" s="44">
        <v>0</v>
      </c>
      <c r="J9" s="44">
        <v>0</v>
      </c>
      <c r="K9" s="44">
        <v>140</v>
      </c>
      <c r="L9" s="44">
        <v>0</v>
      </c>
      <c r="M9" s="44">
        <v>0</v>
      </c>
      <c r="N9" s="44">
        <v>210</v>
      </c>
      <c r="O9" s="45">
        <f t="shared" si="0"/>
        <v>565</v>
      </c>
      <c r="P9" s="22">
        <f t="shared" si="1"/>
        <v>47.083333333333336</v>
      </c>
    </row>
    <row r="10" spans="1:16" x14ac:dyDescent="0.25">
      <c r="A10" s="18" t="s">
        <v>76</v>
      </c>
      <c r="B10" s="42">
        <v>60</v>
      </c>
      <c r="C10" s="42">
        <v>60</v>
      </c>
      <c r="D10" s="42">
        <v>60</v>
      </c>
      <c r="E10" s="42">
        <v>60</v>
      </c>
      <c r="F10" s="42">
        <v>60</v>
      </c>
      <c r="G10" s="42">
        <v>60</v>
      </c>
      <c r="H10" s="42">
        <v>60</v>
      </c>
      <c r="I10" s="42">
        <v>60</v>
      </c>
      <c r="J10" s="42">
        <v>60</v>
      </c>
      <c r="K10" s="42">
        <v>60</v>
      </c>
      <c r="L10" s="42">
        <v>60</v>
      </c>
      <c r="M10" s="42">
        <v>60</v>
      </c>
      <c r="N10" s="42">
        <v>60</v>
      </c>
      <c r="O10" s="43">
        <f t="shared" si="0"/>
        <v>720</v>
      </c>
      <c r="P10" s="19">
        <f t="shared" si="1"/>
        <v>60</v>
      </c>
    </row>
    <row r="11" spans="1:16" x14ac:dyDescent="0.25">
      <c r="A11" s="21" t="s">
        <v>77</v>
      </c>
      <c r="B11" s="44">
        <v>235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1350</v>
      </c>
      <c r="I11" s="44">
        <v>0</v>
      </c>
      <c r="J11" s="44">
        <v>0</v>
      </c>
      <c r="K11" s="44">
        <v>0</v>
      </c>
      <c r="L11" s="44">
        <v>0</v>
      </c>
      <c r="M11" s="44">
        <v>1480</v>
      </c>
      <c r="N11" s="44">
        <v>0</v>
      </c>
      <c r="O11" s="45">
        <f t="shared" si="0"/>
        <v>2830</v>
      </c>
      <c r="P11" s="22">
        <f t="shared" si="1"/>
        <v>235.83333333333334</v>
      </c>
    </row>
    <row r="12" spans="1:16" x14ac:dyDescent="0.25">
      <c r="A12" s="24" t="s">
        <v>78</v>
      </c>
      <c r="B12" s="25">
        <f t="shared" ref="B12:N12" si="2">B6+B7+B8+B9+B10+B11</f>
        <v>4205</v>
      </c>
      <c r="C12" s="25">
        <f t="shared" si="2"/>
        <v>3885</v>
      </c>
      <c r="D12" s="25">
        <f t="shared" si="2"/>
        <v>3845</v>
      </c>
      <c r="E12" s="25">
        <f t="shared" si="2"/>
        <v>4085</v>
      </c>
      <c r="F12" s="25">
        <f t="shared" si="2"/>
        <v>3925</v>
      </c>
      <c r="G12" s="25">
        <f t="shared" si="2"/>
        <v>4005</v>
      </c>
      <c r="H12" s="25">
        <f t="shared" si="2"/>
        <v>5310</v>
      </c>
      <c r="I12" s="25">
        <f t="shared" si="2"/>
        <v>3825</v>
      </c>
      <c r="J12" s="25">
        <f t="shared" si="2"/>
        <v>3855</v>
      </c>
      <c r="K12" s="25">
        <f t="shared" si="2"/>
        <v>4215</v>
      </c>
      <c r="L12" s="25">
        <f t="shared" si="2"/>
        <v>3945</v>
      </c>
      <c r="M12" s="25">
        <f t="shared" si="2"/>
        <v>5465</v>
      </c>
      <c r="N12" s="25">
        <f t="shared" si="2"/>
        <v>4325</v>
      </c>
      <c r="O12" s="25">
        <f t="shared" si="0"/>
        <v>50685</v>
      </c>
      <c r="P12" s="25">
        <f t="shared" si="1"/>
        <v>4223.75</v>
      </c>
    </row>
    <row r="14" spans="1:16" ht="19.5" customHeight="1" x14ac:dyDescent="0.25">
      <c r="A14" s="1" t="s">
        <v>79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8" t="s">
        <v>29</v>
      </c>
      <c r="B15" s="42">
        <v>1150</v>
      </c>
      <c r="C15" s="42">
        <v>1150</v>
      </c>
      <c r="D15" s="42">
        <v>1150</v>
      </c>
      <c r="E15" s="42">
        <v>1150</v>
      </c>
      <c r="F15" s="42">
        <v>1150</v>
      </c>
      <c r="G15" s="42">
        <v>1150</v>
      </c>
      <c r="H15" s="42">
        <v>1150</v>
      </c>
      <c r="I15" s="42">
        <v>1150</v>
      </c>
      <c r="J15" s="42">
        <v>1150</v>
      </c>
      <c r="K15" s="42">
        <v>1150</v>
      </c>
      <c r="L15" s="42">
        <v>1150</v>
      </c>
      <c r="M15" s="42">
        <v>1150</v>
      </c>
      <c r="N15" s="42">
        <v>1150</v>
      </c>
      <c r="O15" s="43">
        <f t="shared" ref="O15:O22" si="3">SUM(C15:N15)</f>
        <v>13800</v>
      </c>
      <c r="P15" s="19">
        <f t="shared" ref="P15:P22" si="4">O15/12</f>
        <v>1150</v>
      </c>
    </row>
    <row r="16" spans="1:16" x14ac:dyDescent="0.25">
      <c r="A16" s="21" t="s">
        <v>30</v>
      </c>
      <c r="B16" s="44">
        <v>195</v>
      </c>
      <c r="C16" s="44">
        <v>195</v>
      </c>
      <c r="D16" s="44">
        <v>195</v>
      </c>
      <c r="E16" s="44">
        <v>195</v>
      </c>
      <c r="F16" s="44">
        <v>195</v>
      </c>
      <c r="G16" s="44">
        <v>195</v>
      </c>
      <c r="H16" s="44">
        <v>195</v>
      </c>
      <c r="I16" s="44">
        <v>195</v>
      </c>
      <c r="J16" s="44">
        <v>195</v>
      </c>
      <c r="K16" s="44">
        <v>195</v>
      </c>
      <c r="L16" s="44">
        <v>195</v>
      </c>
      <c r="M16" s="44">
        <v>195</v>
      </c>
      <c r="N16" s="44">
        <v>195</v>
      </c>
      <c r="O16" s="45">
        <f t="shared" si="3"/>
        <v>2340</v>
      </c>
      <c r="P16" s="22">
        <f t="shared" si="4"/>
        <v>195</v>
      </c>
    </row>
    <row r="17" spans="1:16" x14ac:dyDescent="0.25">
      <c r="A17" s="18" t="s">
        <v>31</v>
      </c>
      <c r="B17" s="42">
        <v>165</v>
      </c>
      <c r="C17" s="42">
        <v>165</v>
      </c>
      <c r="D17" s="42">
        <v>165</v>
      </c>
      <c r="E17" s="42">
        <v>165</v>
      </c>
      <c r="F17" s="42">
        <v>165</v>
      </c>
      <c r="G17" s="42">
        <v>165</v>
      </c>
      <c r="H17" s="42">
        <v>165</v>
      </c>
      <c r="I17" s="42">
        <v>165</v>
      </c>
      <c r="J17" s="42">
        <v>165</v>
      </c>
      <c r="K17" s="42">
        <v>165</v>
      </c>
      <c r="L17" s="42">
        <v>165</v>
      </c>
      <c r="M17" s="42">
        <v>165</v>
      </c>
      <c r="N17" s="42">
        <v>165</v>
      </c>
      <c r="O17" s="43">
        <f t="shared" si="3"/>
        <v>1980</v>
      </c>
      <c r="P17" s="19">
        <f t="shared" si="4"/>
        <v>165</v>
      </c>
    </row>
    <row r="18" spans="1:16" x14ac:dyDescent="0.25">
      <c r="A18" s="21" t="s">
        <v>32</v>
      </c>
      <c r="B18" s="44">
        <v>65</v>
      </c>
      <c r="C18" s="44">
        <v>65</v>
      </c>
      <c r="D18" s="44">
        <v>65</v>
      </c>
      <c r="E18" s="44">
        <v>65</v>
      </c>
      <c r="F18" s="44">
        <v>65</v>
      </c>
      <c r="G18" s="44">
        <v>65</v>
      </c>
      <c r="H18" s="44">
        <v>65</v>
      </c>
      <c r="I18" s="44">
        <v>65</v>
      </c>
      <c r="J18" s="44">
        <v>65</v>
      </c>
      <c r="K18" s="44">
        <v>65</v>
      </c>
      <c r="L18" s="44">
        <v>65</v>
      </c>
      <c r="M18" s="44">
        <v>65</v>
      </c>
      <c r="N18" s="44">
        <v>65</v>
      </c>
      <c r="O18" s="45">
        <f t="shared" si="3"/>
        <v>780</v>
      </c>
      <c r="P18" s="22">
        <f t="shared" si="4"/>
        <v>65</v>
      </c>
    </row>
    <row r="19" spans="1:16" x14ac:dyDescent="0.25">
      <c r="A19" s="18" t="s">
        <v>33</v>
      </c>
      <c r="B19" s="42">
        <v>42</v>
      </c>
      <c r="C19" s="42">
        <v>42</v>
      </c>
      <c r="D19" s="42">
        <v>42</v>
      </c>
      <c r="E19" s="42">
        <v>42</v>
      </c>
      <c r="F19" s="42">
        <v>42</v>
      </c>
      <c r="G19" s="42">
        <v>42</v>
      </c>
      <c r="H19" s="42">
        <v>42</v>
      </c>
      <c r="I19" s="42">
        <v>42</v>
      </c>
      <c r="J19" s="42">
        <v>42</v>
      </c>
      <c r="K19" s="42">
        <v>42</v>
      </c>
      <c r="L19" s="42">
        <v>42</v>
      </c>
      <c r="M19" s="42">
        <v>42</v>
      </c>
      <c r="N19" s="42">
        <v>42</v>
      </c>
      <c r="O19" s="43">
        <f t="shared" si="3"/>
        <v>504</v>
      </c>
      <c r="P19" s="19">
        <f t="shared" si="4"/>
        <v>42</v>
      </c>
    </row>
    <row r="20" spans="1:16" x14ac:dyDescent="0.25">
      <c r="A20" s="21" t="s">
        <v>34</v>
      </c>
      <c r="B20" s="44">
        <v>310</v>
      </c>
      <c r="C20" s="44">
        <v>310</v>
      </c>
      <c r="D20" s="44">
        <v>310</v>
      </c>
      <c r="E20" s="44">
        <v>310</v>
      </c>
      <c r="F20" s="44">
        <v>310</v>
      </c>
      <c r="G20" s="44">
        <v>310</v>
      </c>
      <c r="H20" s="44">
        <v>310</v>
      </c>
      <c r="I20" s="44">
        <v>310</v>
      </c>
      <c r="J20" s="44">
        <v>310</v>
      </c>
      <c r="K20" s="44">
        <v>310</v>
      </c>
      <c r="L20" s="44">
        <v>310</v>
      </c>
      <c r="M20" s="44">
        <v>310</v>
      </c>
      <c r="N20" s="44">
        <v>310</v>
      </c>
      <c r="O20" s="45">
        <f t="shared" si="3"/>
        <v>3720</v>
      </c>
      <c r="P20" s="22">
        <f t="shared" si="4"/>
        <v>310</v>
      </c>
    </row>
    <row r="21" spans="1:16" x14ac:dyDescent="0.25">
      <c r="A21" s="18" t="s">
        <v>35</v>
      </c>
      <c r="B21" s="42">
        <v>480</v>
      </c>
      <c r="C21" s="42">
        <v>480</v>
      </c>
      <c r="D21" s="42">
        <v>480</v>
      </c>
      <c r="E21" s="42">
        <v>480</v>
      </c>
      <c r="F21" s="42">
        <v>480</v>
      </c>
      <c r="G21" s="42">
        <v>480</v>
      </c>
      <c r="H21" s="42">
        <v>480</v>
      </c>
      <c r="I21" s="42">
        <v>480</v>
      </c>
      <c r="J21" s="42">
        <v>480</v>
      </c>
      <c r="K21" s="42">
        <v>480</v>
      </c>
      <c r="L21" s="42">
        <v>480</v>
      </c>
      <c r="M21" s="42">
        <v>480</v>
      </c>
      <c r="N21" s="42">
        <v>480</v>
      </c>
      <c r="O21" s="43">
        <f t="shared" si="3"/>
        <v>5760</v>
      </c>
      <c r="P21" s="19">
        <f t="shared" si="4"/>
        <v>480</v>
      </c>
    </row>
    <row r="22" spans="1:16" x14ac:dyDescent="0.25">
      <c r="A22" s="24" t="s">
        <v>80</v>
      </c>
      <c r="B22" s="25">
        <f t="shared" ref="B22:N22" si="5">B15+B16+B17+B18+B19+B20+B21</f>
        <v>2407</v>
      </c>
      <c r="C22" s="25">
        <f t="shared" si="5"/>
        <v>2407</v>
      </c>
      <c r="D22" s="25">
        <f t="shared" si="5"/>
        <v>2407</v>
      </c>
      <c r="E22" s="25">
        <f t="shared" si="5"/>
        <v>2407</v>
      </c>
      <c r="F22" s="25">
        <f t="shared" si="5"/>
        <v>2407</v>
      </c>
      <c r="G22" s="25">
        <f t="shared" si="5"/>
        <v>2407</v>
      </c>
      <c r="H22" s="25">
        <f t="shared" si="5"/>
        <v>2407</v>
      </c>
      <c r="I22" s="25">
        <f t="shared" si="5"/>
        <v>2407</v>
      </c>
      <c r="J22" s="25">
        <f t="shared" si="5"/>
        <v>2407</v>
      </c>
      <c r="K22" s="25">
        <f t="shared" si="5"/>
        <v>2407</v>
      </c>
      <c r="L22" s="25">
        <f t="shared" si="5"/>
        <v>2407</v>
      </c>
      <c r="M22" s="25">
        <f t="shared" si="5"/>
        <v>2407</v>
      </c>
      <c r="N22" s="25">
        <f t="shared" si="5"/>
        <v>2407</v>
      </c>
      <c r="O22" s="25">
        <f t="shared" si="3"/>
        <v>28884</v>
      </c>
      <c r="P22" s="25">
        <f t="shared" si="4"/>
        <v>2407</v>
      </c>
    </row>
    <row r="24" spans="1:16" ht="19.5" customHeight="1" x14ac:dyDescent="0.25">
      <c r="A24" s="1" t="s">
        <v>81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8" t="s">
        <v>36</v>
      </c>
      <c r="B25" s="42">
        <v>550</v>
      </c>
      <c r="C25" s="42">
        <v>520</v>
      </c>
      <c r="D25" s="42">
        <v>480</v>
      </c>
      <c r="E25" s="42">
        <v>540</v>
      </c>
      <c r="F25" s="42">
        <v>510</v>
      </c>
      <c r="G25" s="42">
        <v>560</v>
      </c>
      <c r="H25" s="42">
        <v>590</v>
      </c>
      <c r="I25" s="42">
        <v>620</v>
      </c>
      <c r="J25" s="42">
        <v>600</v>
      </c>
      <c r="K25" s="42">
        <v>550</v>
      </c>
      <c r="L25" s="42">
        <v>530</v>
      </c>
      <c r="M25" s="42">
        <v>580</v>
      </c>
      <c r="N25" s="42">
        <v>640</v>
      </c>
      <c r="O25" s="43">
        <f t="shared" ref="O25:O31" si="6">SUM(C25:N25)</f>
        <v>6720</v>
      </c>
      <c r="P25" s="19">
        <f t="shared" ref="P25:P31" si="7">O25/12</f>
        <v>560</v>
      </c>
    </row>
    <row r="26" spans="1:16" x14ac:dyDescent="0.25">
      <c r="A26" s="21" t="s">
        <v>37</v>
      </c>
      <c r="B26" s="44">
        <v>190</v>
      </c>
      <c r="C26" s="44">
        <v>140</v>
      </c>
      <c r="D26" s="44">
        <v>120</v>
      </c>
      <c r="E26" s="44">
        <v>180</v>
      </c>
      <c r="F26" s="44">
        <v>160</v>
      </c>
      <c r="G26" s="44">
        <v>210</v>
      </c>
      <c r="H26" s="44">
        <v>240</v>
      </c>
      <c r="I26" s="44">
        <v>260</v>
      </c>
      <c r="J26" s="44">
        <v>230</v>
      </c>
      <c r="K26" s="44">
        <v>170</v>
      </c>
      <c r="L26" s="44">
        <v>150</v>
      </c>
      <c r="M26" s="44">
        <v>190</v>
      </c>
      <c r="N26" s="44">
        <v>310</v>
      </c>
      <c r="O26" s="45">
        <f t="shared" si="6"/>
        <v>2360</v>
      </c>
      <c r="P26" s="22">
        <f t="shared" si="7"/>
        <v>196.66666666666666</v>
      </c>
    </row>
    <row r="27" spans="1:16" x14ac:dyDescent="0.25">
      <c r="A27" s="18" t="s">
        <v>38</v>
      </c>
      <c r="B27" s="42">
        <v>80</v>
      </c>
      <c r="C27" s="42">
        <v>60</v>
      </c>
      <c r="D27" s="42">
        <v>0</v>
      </c>
      <c r="E27" s="42">
        <v>120</v>
      </c>
      <c r="F27" s="42">
        <v>40</v>
      </c>
      <c r="G27" s="42">
        <v>80</v>
      </c>
      <c r="H27" s="42">
        <v>0</v>
      </c>
      <c r="I27" s="42">
        <v>150</v>
      </c>
      <c r="J27" s="42">
        <v>30</v>
      </c>
      <c r="K27" s="42">
        <v>90</v>
      </c>
      <c r="L27" s="42">
        <v>70</v>
      </c>
      <c r="M27" s="42">
        <v>110</v>
      </c>
      <c r="N27" s="42">
        <v>180</v>
      </c>
      <c r="O27" s="43">
        <f t="shared" si="6"/>
        <v>930</v>
      </c>
      <c r="P27" s="19">
        <f t="shared" si="7"/>
        <v>77.5</v>
      </c>
    </row>
    <row r="28" spans="1:16" x14ac:dyDescent="0.25">
      <c r="A28" s="21" t="s">
        <v>39</v>
      </c>
      <c r="B28" s="44">
        <v>60</v>
      </c>
      <c r="C28" s="44">
        <v>55</v>
      </c>
      <c r="D28" s="44">
        <v>40</v>
      </c>
      <c r="E28" s="44">
        <v>70</v>
      </c>
      <c r="F28" s="44">
        <v>50</v>
      </c>
      <c r="G28" s="44">
        <v>65</v>
      </c>
      <c r="H28" s="44">
        <v>45</v>
      </c>
      <c r="I28" s="44">
        <v>80</v>
      </c>
      <c r="J28" s="44">
        <v>60</v>
      </c>
      <c r="K28" s="44">
        <v>55</v>
      </c>
      <c r="L28" s="44">
        <v>50</v>
      </c>
      <c r="M28" s="44">
        <v>75</v>
      </c>
      <c r="N28" s="44">
        <v>90</v>
      </c>
      <c r="O28" s="45">
        <f t="shared" si="6"/>
        <v>735</v>
      </c>
      <c r="P28" s="22">
        <f t="shared" si="7"/>
        <v>61.25</v>
      </c>
    </row>
    <row r="29" spans="1:16" x14ac:dyDescent="0.25">
      <c r="A29" s="18" t="s">
        <v>40</v>
      </c>
      <c r="B29" s="42">
        <v>250</v>
      </c>
      <c r="C29" s="42">
        <v>0</v>
      </c>
      <c r="D29" s="42">
        <v>0</v>
      </c>
      <c r="E29" s="42">
        <v>150</v>
      </c>
      <c r="F29" s="42">
        <v>0</v>
      </c>
      <c r="G29" s="42">
        <v>0</v>
      </c>
      <c r="H29" s="42">
        <v>850</v>
      </c>
      <c r="I29" s="42">
        <v>1200</v>
      </c>
      <c r="J29" s="42">
        <v>300</v>
      </c>
      <c r="K29" s="42">
        <v>0</v>
      </c>
      <c r="L29" s="42">
        <v>0</v>
      </c>
      <c r="M29" s="42">
        <v>0</v>
      </c>
      <c r="N29" s="42">
        <v>450</v>
      </c>
      <c r="O29" s="43">
        <f t="shared" si="6"/>
        <v>2950</v>
      </c>
      <c r="P29" s="19">
        <f t="shared" si="7"/>
        <v>245.83333333333334</v>
      </c>
    </row>
    <row r="30" spans="1:16" x14ac:dyDescent="0.25">
      <c r="A30" s="21" t="s">
        <v>41</v>
      </c>
      <c r="B30" s="44">
        <v>80</v>
      </c>
      <c r="C30" s="44">
        <v>40</v>
      </c>
      <c r="D30" s="44">
        <v>30</v>
      </c>
      <c r="E30" s="44">
        <v>60</v>
      </c>
      <c r="F30" s="44">
        <v>40</v>
      </c>
      <c r="G30" s="44">
        <v>50</v>
      </c>
      <c r="H30" s="44">
        <v>40</v>
      </c>
      <c r="I30" s="44">
        <v>30</v>
      </c>
      <c r="J30" s="44">
        <v>40</v>
      </c>
      <c r="K30" s="44">
        <v>80</v>
      </c>
      <c r="L30" s="44">
        <v>60</v>
      </c>
      <c r="M30" s="44">
        <v>90</v>
      </c>
      <c r="N30" s="44">
        <v>380</v>
      </c>
      <c r="O30" s="45">
        <f t="shared" si="6"/>
        <v>940</v>
      </c>
      <c r="P30" s="22">
        <f t="shared" si="7"/>
        <v>78.333333333333329</v>
      </c>
    </row>
    <row r="31" spans="1:16" x14ac:dyDescent="0.25">
      <c r="A31" s="24" t="s">
        <v>82</v>
      </c>
      <c r="B31" s="25">
        <f t="shared" ref="B31:N31" si="8">B25+B26+B27+B28+B29+B30</f>
        <v>1210</v>
      </c>
      <c r="C31" s="25">
        <f t="shared" si="8"/>
        <v>815</v>
      </c>
      <c r="D31" s="25">
        <f t="shared" si="8"/>
        <v>670</v>
      </c>
      <c r="E31" s="25">
        <f t="shared" si="8"/>
        <v>1120</v>
      </c>
      <c r="F31" s="25">
        <f t="shared" si="8"/>
        <v>800</v>
      </c>
      <c r="G31" s="25">
        <f t="shared" si="8"/>
        <v>965</v>
      </c>
      <c r="H31" s="25">
        <f t="shared" si="8"/>
        <v>1765</v>
      </c>
      <c r="I31" s="25">
        <f t="shared" si="8"/>
        <v>2340</v>
      </c>
      <c r="J31" s="25">
        <f t="shared" si="8"/>
        <v>1260</v>
      </c>
      <c r="K31" s="25">
        <f t="shared" si="8"/>
        <v>945</v>
      </c>
      <c r="L31" s="25">
        <f t="shared" si="8"/>
        <v>860</v>
      </c>
      <c r="M31" s="25">
        <f t="shared" si="8"/>
        <v>1045</v>
      </c>
      <c r="N31" s="25">
        <f t="shared" si="8"/>
        <v>2050</v>
      </c>
      <c r="O31" s="25">
        <f t="shared" si="6"/>
        <v>14635</v>
      </c>
      <c r="P31" s="25">
        <f t="shared" si="7"/>
        <v>1219.5833333333333</v>
      </c>
    </row>
    <row r="33" spans="1:16" ht="18" customHeight="1" x14ac:dyDescent="0.25">
      <c r="A33" s="46" t="s">
        <v>83</v>
      </c>
      <c r="B33" s="47">
        <f t="shared" ref="B33:N33" si="9">B22+B31</f>
        <v>3617</v>
      </c>
      <c r="C33" s="47">
        <f t="shared" si="9"/>
        <v>3222</v>
      </c>
      <c r="D33" s="47">
        <f t="shared" si="9"/>
        <v>3077</v>
      </c>
      <c r="E33" s="47">
        <f t="shared" si="9"/>
        <v>3527</v>
      </c>
      <c r="F33" s="47">
        <f t="shared" si="9"/>
        <v>3207</v>
      </c>
      <c r="G33" s="47">
        <f t="shared" si="9"/>
        <v>3372</v>
      </c>
      <c r="H33" s="47">
        <f t="shared" si="9"/>
        <v>4172</v>
      </c>
      <c r="I33" s="47">
        <f t="shared" si="9"/>
        <v>4747</v>
      </c>
      <c r="J33" s="47">
        <f t="shared" si="9"/>
        <v>3667</v>
      </c>
      <c r="K33" s="47">
        <f t="shared" si="9"/>
        <v>3352</v>
      </c>
      <c r="L33" s="47">
        <f t="shared" si="9"/>
        <v>3267</v>
      </c>
      <c r="M33" s="47">
        <f t="shared" si="9"/>
        <v>3452</v>
      </c>
      <c r="N33" s="47">
        <f t="shared" si="9"/>
        <v>4457</v>
      </c>
      <c r="O33" s="47">
        <f>SUM(C33:N33)</f>
        <v>43519</v>
      </c>
      <c r="P33" s="47">
        <f>O33/12</f>
        <v>3626.5833333333335</v>
      </c>
    </row>
    <row r="34" spans="1:16" ht="21.75" customHeight="1" x14ac:dyDescent="0.25">
      <c r="A34" s="48" t="s">
        <v>84</v>
      </c>
      <c r="B34" s="49">
        <f t="shared" ref="B34:O34" si="10">B12-B33</f>
        <v>588</v>
      </c>
      <c r="C34" s="49">
        <f t="shared" si="10"/>
        <v>663</v>
      </c>
      <c r="D34" s="49">
        <f t="shared" si="10"/>
        <v>768</v>
      </c>
      <c r="E34" s="49">
        <f t="shared" si="10"/>
        <v>558</v>
      </c>
      <c r="F34" s="49">
        <f t="shared" si="10"/>
        <v>718</v>
      </c>
      <c r="G34" s="49">
        <f t="shared" si="10"/>
        <v>633</v>
      </c>
      <c r="H34" s="49">
        <f t="shared" si="10"/>
        <v>1138</v>
      </c>
      <c r="I34" s="49">
        <f t="shared" si="10"/>
        <v>-922</v>
      </c>
      <c r="J34" s="49">
        <f t="shared" si="10"/>
        <v>188</v>
      </c>
      <c r="K34" s="49">
        <f t="shared" si="10"/>
        <v>863</v>
      </c>
      <c r="L34" s="49">
        <f t="shared" si="10"/>
        <v>678</v>
      </c>
      <c r="M34" s="49">
        <f t="shared" si="10"/>
        <v>2013</v>
      </c>
      <c r="N34" s="49">
        <f t="shared" si="10"/>
        <v>-132</v>
      </c>
      <c r="O34" s="49">
        <f t="shared" si="10"/>
        <v>7166</v>
      </c>
      <c r="P34" s="49">
        <f>O34/12</f>
        <v>597.16666666666663</v>
      </c>
    </row>
    <row r="36" spans="1:16" x14ac:dyDescent="0.25">
      <c r="A36" s="2" t="s">
        <v>85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mergeCells count="6">
    <mergeCell ref="A36:P36"/>
    <mergeCell ref="A1:P1"/>
    <mergeCell ref="A2:P2"/>
    <mergeCell ref="A5:P5"/>
    <mergeCell ref="A14:P14"/>
    <mergeCell ref="A24:P24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6"/>
  <sheetViews>
    <sheetView showGridLines="0" zoomScaleNormal="100" workbookViewId="0">
      <selection sqref="A1:E1"/>
    </sheetView>
  </sheetViews>
  <sheetFormatPr baseColWidth="10" defaultColWidth="8.7109375" defaultRowHeight="15" x14ac:dyDescent="0.25"/>
  <cols>
    <col min="1" max="1" width="38" customWidth="1"/>
    <col min="2" max="5" width="18" customWidth="1"/>
  </cols>
  <sheetData>
    <row r="1" spans="1:5" ht="33.75" customHeight="1" x14ac:dyDescent="0.25">
      <c r="A1" s="14" t="s">
        <v>86</v>
      </c>
      <c r="B1" s="14"/>
      <c r="C1" s="14"/>
      <c r="D1" s="14"/>
      <c r="E1" s="14"/>
    </row>
    <row r="2" spans="1:5" ht="19.5" customHeight="1" x14ac:dyDescent="0.25">
      <c r="A2" s="13" t="s">
        <v>87</v>
      </c>
      <c r="B2" s="13"/>
      <c r="C2" s="13"/>
      <c r="D2" s="13"/>
      <c r="E2" s="13"/>
    </row>
    <row r="3" spans="1:5" x14ac:dyDescent="0.25">
      <c r="A3" s="34" t="s">
        <v>67</v>
      </c>
    </row>
    <row r="4" spans="1:5" ht="24" customHeight="1" x14ac:dyDescent="0.25">
      <c r="A4" s="16" t="s">
        <v>88</v>
      </c>
      <c r="B4" s="17" t="s">
        <v>89</v>
      </c>
      <c r="C4" s="17" t="s">
        <v>90</v>
      </c>
      <c r="D4" s="17" t="s">
        <v>91</v>
      </c>
      <c r="E4" s="17" t="s">
        <v>28</v>
      </c>
    </row>
    <row r="5" spans="1:5" ht="19.5" customHeight="1" x14ac:dyDescent="0.25">
      <c r="A5" s="1" t="s">
        <v>92</v>
      </c>
      <c r="B5" s="1"/>
      <c r="C5" s="1"/>
      <c r="D5" s="1"/>
      <c r="E5" s="1"/>
    </row>
    <row r="6" spans="1:5" x14ac:dyDescent="0.25">
      <c r="A6" s="18" t="s">
        <v>93</v>
      </c>
      <c r="B6" s="42">
        <v>2800</v>
      </c>
      <c r="C6" s="42">
        <v>3150</v>
      </c>
      <c r="D6" s="50">
        <f t="shared" ref="D6:D14" si="0">C6-B6</f>
        <v>350</v>
      </c>
      <c r="E6" s="27">
        <f>IF(C14=0,0,C6/C14)</f>
        <v>7.2958888245512454E-3</v>
      </c>
    </row>
    <row r="7" spans="1:5" x14ac:dyDescent="0.25">
      <c r="A7" s="21" t="s">
        <v>94</v>
      </c>
      <c r="B7" s="44">
        <v>12500</v>
      </c>
      <c r="C7" s="44">
        <v>14200</v>
      </c>
      <c r="D7" s="51">
        <f t="shared" si="0"/>
        <v>1700</v>
      </c>
      <c r="E7" s="28">
        <f>IF(C14=0,0,C7/C14)</f>
        <v>3.2889403590040535E-2</v>
      </c>
    </row>
    <row r="8" spans="1:5" x14ac:dyDescent="0.25">
      <c r="A8" s="18" t="s">
        <v>95</v>
      </c>
      <c r="B8" s="42">
        <v>10000</v>
      </c>
      <c r="C8" s="42">
        <v>10000</v>
      </c>
      <c r="D8" s="50">
        <f t="shared" si="0"/>
        <v>0</v>
      </c>
      <c r="E8" s="27">
        <f>IF(C14=0,0,C8/C14)</f>
        <v>2.3161551823972205E-2</v>
      </c>
    </row>
    <row r="9" spans="1:5" x14ac:dyDescent="0.25">
      <c r="A9" s="21" t="s">
        <v>96</v>
      </c>
      <c r="B9" s="44">
        <v>28400</v>
      </c>
      <c r="C9" s="44">
        <v>31900</v>
      </c>
      <c r="D9" s="51">
        <f t="shared" si="0"/>
        <v>3500</v>
      </c>
      <c r="E9" s="28">
        <f>IF(C14=0,0,C9/C14)</f>
        <v>7.3885350318471335E-2</v>
      </c>
    </row>
    <row r="10" spans="1:5" x14ac:dyDescent="0.25">
      <c r="A10" s="18" t="s">
        <v>97</v>
      </c>
      <c r="B10" s="42">
        <v>22000</v>
      </c>
      <c r="C10" s="42">
        <v>23600</v>
      </c>
      <c r="D10" s="50">
        <f t="shared" si="0"/>
        <v>1600</v>
      </c>
      <c r="E10" s="27">
        <f>IF(C14=0,0,C10/C14)</f>
        <v>5.4661262304574409E-2</v>
      </c>
    </row>
    <row r="11" spans="1:5" x14ac:dyDescent="0.25">
      <c r="A11" s="21" t="s">
        <v>98</v>
      </c>
      <c r="B11" s="44">
        <v>320000</v>
      </c>
      <c r="C11" s="44">
        <v>328000</v>
      </c>
      <c r="D11" s="51">
        <f t="shared" si="0"/>
        <v>8000</v>
      </c>
      <c r="E11" s="28">
        <f>IF(C14=0,0,C11/C14)</f>
        <v>0.75969889982628835</v>
      </c>
    </row>
    <row r="12" spans="1:5" x14ac:dyDescent="0.25">
      <c r="A12" s="18" t="s">
        <v>99</v>
      </c>
      <c r="B12" s="42">
        <v>18500</v>
      </c>
      <c r="C12" s="42">
        <v>16900</v>
      </c>
      <c r="D12" s="50">
        <f t="shared" si="0"/>
        <v>-1600</v>
      </c>
      <c r="E12" s="27">
        <f>IF(C14=0,0,C12/C14)</f>
        <v>3.914302258251303E-2</v>
      </c>
    </row>
    <row r="13" spans="1:5" x14ac:dyDescent="0.25">
      <c r="A13" s="21" t="s">
        <v>100</v>
      </c>
      <c r="B13" s="44">
        <v>4000</v>
      </c>
      <c r="C13" s="44">
        <v>4000</v>
      </c>
      <c r="D13" s="51">
        <f t="shared" si="0"/>
        <v>0</v>
      </c>
      <c r="E13" s="28">
        <f>IF(C14=0,0,C13/C14)</f>
        <v>9.2646207295888818E-3</v>
      </c>
    </row>
    <row r="14" spans="1:5" x14ac:dyDescent="0.25">
      <c r="A14" s="24" t="s">
        <v>101</v>
      </c>
      <c r="B14" s="25">
        <f>SUM(B6:B13)</f>
        <v>418200</v>
      </c>
      <c r="C14" s="25">
        <f>SUM(C6:C13)</f>
        <v>431750</v>
      </c>
      <c r="D14" s="26">
        <f t="shared" si="0"/>
        <v>13550</v>
      </c>
      <c r="E14" s="52"/>
    </row>
    <row r="16" spans="1:5" ht="19.5" customHeight="1" x14ac:dyDescent="0.25">
      <c r="A16" s="1" t="s">
        <v>102</v>
      </c>
      <c r="B16" s="1"/>
      <c r="C16" s="1"/>
      <c r="D16" s="1"/>
      <c r="E16" s="1"/>
    </row>
    <row r="17" spans="1:5" x14ac:dyDescent="0.25">
      <c r="A17" s="18" t="s">
        <v>103</v>
      </c>
      <c r="B17" s="42">
        <v>198000</v>
      </c>
      <c r="C17" s="42">
        <v>191500</v>
      </c>
      <c r="D17" s="50">
        <f t="shared" ref="D17:D22" si="1">C17-B17</f>
        <v>-6500</v>
      </c>
      <c r="E17" s="27">
        <f>IF(C22=0,0,C17/C22)</f>
        <v>0.91846522781774576</v>
      </c>
    </row>
    <row r="18" spans="1:5" x14ac:dyDescent="0.25">
      <c r="A18" s="21" t="s">
        <v>104</v>
      </c>
      <c r="B18" s="44">
        <v>9800</v>
      </c>
      <c r="C18" s="44">
        <v>7400</v>
      </c>
      <c r="D18" s="51">
        <f t="shared" si="1"/>
        <v>-2400</v>
      </c>
      <c r="E18" s="28">
        <f>IF(C22=0,0,C18/C22)</f>
        <v>3.5491606714628296E-2</v>
      </c>
    </row>
    <row r="19" spans="1:5" x14ac:dyDescent="0.25">
      <c r="A19" s="18" t="s">
        <v>105</v>
      </c>
      <c r="B19" s="42">
        <v>12000</v>
      </c>
      <c r="C19" s="42">
        <v>9600</v>
      </c>
      <c r="D19" s="50">
        <f t="shared" si="1"/>
        <v>-2400</v>
      </c>
      <c r="E19" s="27">
        <f>IF(C22=0,0,C19/C22)</f>
        <v>4.60431654676259E-2</v>
      </c>
    </row>
    <row r="20" spans="1:5" x14ac:dyDescent="0.25">
      <c r="A20" s="21" t="s">
        <v>106</v>
      </c>
      <c r="B20" s="44">
        <v>0</v>
      </c>
      <c r="C20" s="44">
        <v>0</v>
      </c>
      <c r="D20" s="51">
        <f t="shared" si="1"/>
        <v>0</v>
      </c>
      <c r="E20" s="28">
        <f>IF(C22=0,0,C20/C22)</f>
        <v>0</v>
      </c>
    </row>
    <row r="21" spans="1:5" x14ac:dyDescent="0.25">
      <c r="A21" s="18" t="s">
        <v>107</v>
      </c>
      <c r="B21" s="42">
        <v>0</v>
      </c>
      <c r="C21" s="42">
        <v>0</v>
      </c>
      <c r="D21" s="50">
        <f t="shared" si="1"/>
        <v>0</v>
      </c>
      <c r="E21" s="27">
        <f>IF(C22=0,0,C21/C22)</f>
        <v>0</v>
      </c>
    </row>
    <row r="22" spans="1:5" x14ac:dyDescent="0.25">
      <c r="A22" s="24" t="s">
        <v>108</v>
      </c>
      <c r="B22" s="25">
        <f>SUM(B17:B21)</f>
        <v>219800</v>
      </c>
      <c r="C22" s="25">
        <f>SUM(C17:C21)</f>
        <v>208500</v>
      </c>
      <c r="D22" s="26">
        <f t="shared" si="1"/>
        <v>-11300</v>
      </c>
      <c r="E22" s="52"/>
    </row>
    <row r="24" spans="1:5" ht="24" customHeight="1" x14ac:dyDescent="0.25">
      <c r="A24" s="48" t="s">
        <v>109</v>
      </c>
      <c r="B24" s="53">
        <f>B14-B22</f>
        <v>198400</v>
      </c>
      <c r="C24" s="53">
        <f>C14-C22</f>
        <v>223250</v>
      </c>
      <c r="D24" s="53">
        <f>C24-B24</f>
        <v>24850</v>
      </c>
      <c r="E24" s="54"/>
    </row>
    <row r="26" spans="1:5" x14ac:dyDescent="0.25">
      <c r="A26" s="2" t="s">
        <v>110</v>
      </c>
      <c r="B26" s="2"/>
      <c r="C26" s="2"/>
      <c r="D26" s="2"/>
      <c r="E26" s="2"/>
    </row>
  </sheetData>
  <mergeCells count="5">
    <mergeCell ref="A1:E1"/>
    <mergeCell ref="A2:E2"/>
    <mergeCell ref="A5:E5"/>
    <mergeCell ref="A16:E16"/>
    <mergeCell ref="A26:E26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3"/>
  <sheetViews>
    <sheetView showGridLines="0" zoomScaleNormal="100" workbookViewId="0">
      <selection sqref="A1:H1"/>
    </sheetView>
  </sheetViews>
  <sheetFormatPr baseColWidth="10" defaultColWidth="8.7109375" defaultRowHeight="15" x14ac:dyDescent="0.25"/>
  <cols>
    <col min="1" max="1" width="30" customWidth="1"/>
    <col min="2" max="3" width="15" customWidth="1"/>
    <col min="4" max="4" width="14" customWidth="1"/>
    <col min="5" max="6" width="13" customWidth="1"/>
    <col min="7" max="7" width="15" customWidth="1"/>
    <col min="8" max="8" width="16" customWidth="1"/>
  </cols>
  <sheetData>
    <row r="1" spans="1:8" ht="33.75" customHeight="1" x14ac:dyDescent="0.25">
      <c r="A1" s="14" t="s">
        <v>111</v>
      </c>
      <c r="B1" s="14"/>
      <c r="C1" s="14"/>
      <c r="D1" s="14"/>
      <c r="E1" s="14"/>
      <c r="F1" s="14"/>
      <c r="G1" s="14"/>
      <c r="H1" s="14"/>
    </row>
    <row r="2" spans="1:8" ht="19.5" customHeight="1" x14ac:dyDescent="0.25">
      <c r="A2" s="13" t="s">
        <v>112</v>
      </c>
      <c r="B2" s="13"/>
      <c r="C2" s="13"/>
      <c r="D2" s="13"/>
      <c r="E2" s="13"/>
      <c r="F2" s="13"/>
      <c r="G2" s="13"/>
      <c r="H2" s="13"/>
    </row>
    <row r="3" spans="1:8" x14ac:dyDescent="0.25">
      <c r="A3" s="34" t="s">
        <v>67</v>
      </c>
    </row>
    <row r="4" spans="1:8" ht="25.5" customHeight="1" x14ac:dyDescent="0.25">
      <c r="A4" s="16" t="s">
        <v>113</v>
      </c>
      <c r="B4" s="17" t="s">
        <v>114</v>
      </c>
      <c r="C4" s="17" t="s">
        <v>55</v>
      </c>
      <c r="D4" s="17" t="s">
        <v>115</v>
      </c>
      <c r="E4" s="17" t="s">
        <v>116</v>
      </c>
      <c r="F4" s="17" t="s">
        <v>117</v>
      </c>
      <c r="G4" s="17" t="s">
        <v>118</v>
      </c>
      <c r="H4" s="17" t="s">
        <v>119</v>
      </c>
    </row>
    <row r="5" spans="1:8" x14ac:dyDescent="0.25">
      <c r="A5" s="18" t="s">
        <v>120</v>
      </c>
      <c r="B5" s="42">
        <v>10500</v>
      </c>
      <c r="C5" s="42">
        <v>8200</v>
      </c>
      <c r="D5" s="19">
        <f t="shared" ref="D5:D10" si="0">MAX(B5-C5,0)</f>
        <v>2300</v>
      </c>
      <c r="E5" s="30">
        <f t="shared" ref="E5:E11" si="1">IF(B5=0,0,C5/B5)</f>
        <v>0.78095238095238095</v>
      </c>
      <c r="F5" s="42">
        <v>300</v>
      </c>
      <c r="G5" s="55" t="s">
        <v>121</v>
      </c>
      <c r="H5" s="56" t="str">
        <f t="shared" ref="H5:H10" si="2">IF(E5&gt;=1,"Erreicht",IF(E5&gt;=0.75,"Fast geschafft",IF(E5&gt;=0.4,"Auf Kurs","Am Anfang")))</f>
        <v>Fast geschafft</v>
      </c>
    </row>
    <row r="6" spans="1:8" x14ac:dyDescent="0.25">
      <c r="A6" s="21" t="s">
        <v>122</v>
      </c>
      <c r="B6" s="44">
        <v>3000</v>
      </c>
      <c r="C6" s="44">
        <v>1950</v>
      </c>
      <c r="D6" s="22">
        <f t="shared" si="0"/>
        <v>1050</v>
      </c>
      <c r="E6" s="32">
        <f t="shared" si="1"/>
        <v>0.65</v>
      </c>
      <c r="F6" s="44">
        <v>250</v>
      </c>
      <c r="G6" s="57" t="s">
        <v>123</v>
      </c>
      <c r="H6" s="58" t="str">
        <f t="shared" si="2"/>
        <v>Auf Kurs</v>
      </c>
    </row>
    <row r="7" spans="1:8" x14ac:dyDescent="0.25">
      <c r="A7" s="18" t="s">
        <v>124</v>
      </c>
      <c r="B7" s="42">
        <v>8000</v>
      </c>
      <c r="C7" s="42">
        <v>2600</v>
      </c>
      <c r="D7" s="19">
        <f t="shared" si="0"/>
        <v>5400</v>
      </c>
      <c r="E7" s="30">
        <f t="shared" si="1"/>
        <v>0.32500000000000001</v>
      </c>
      <c r="F7" s="42">
        <v>200</v>
      </c>
      <c r="G7" s="55" t="s">
        <v>125</v>
      </c>
      <c r="H7" s="56" t="str">
        <f t="shared" si="2"/>
        <v>Am Anfang</v>
      </c>
    </row>
    <row r="8" spans="1:8" x14ac:dyDescent="0.25">
      <c r="A8" s="21" t="s">
        <v>126</v>
      </c>
      <c r="B8" s="44">
        <v>15000</v>
      </c>
      <c r="C8" s="44">
        <v>4300</v>
      </c>
      <c r="D8" s="22">
        <f t="shared" si="0"/>
        <v>10700</v>
      </c>
      <c r="E8" s="32">
        <f t="shared" si="1"/>
        <v>0.28666666666666668</v>
      </c>
      <c r="F8" s="44">
        <v>250</v>
      </c>
      <c r="G8" s="57" t="s">
        <v>127</v>
      </c>
      <c r="H8" s="58" t="str">
        <f t="shared" si="2"/>
        <v>Am Anfang</v>
      </c>
    </row>
    <row r="9" spans="1:8" x14ac:dyDescent="0.25">
      <c r="A9" s="18" t="s">
        <v>128</v>
      </c>
      <c r="B9" s="42">
        <v>20000</v>
      </c>
      <c r="C9" s="42">
        <v>6800</v>
      </c>
      <c r="D9" s="19">
        <f t="shared" si="0"/>
        <v>13200</v>
      </c>
      <c r="E9" s="30">
        <f t="shared" si="1"/>
        <v>0.34</v>
      </c>
      <c r="F9" s="42">
        <v>150</v>
      </c>
      <c r="G9" s="55" t="s">
        <v>129</v>
      </c>
      <c r="H9" s="56" t="str">
        <f t="shared" si="2"/>
        <v>Am Anfang</v>
      </c>
    </row>
    <row r="10" spans="1:8" x14ac:dyDescent="0.25">
      <c r="A10" s="21" t="s">
        <v>130</v>
      </c>
      <c r="B10" s="44">
        <v>5000</v>
      </c>
      <c r="C10" s="44">
        <v>3100</v>
      </c>
      <c r="D10" s="22">
        <f t="shared" si="0"/>
        <v>1900</v>
      </c>
      <c r="E10" s="32">
        <f t="shared" si="1"/>
        <v>0.62</v>
      </c>
      <c r="F10" s="44">
        <v>100</v>
      </c>
      <c r="G10" s="57" t="s">
        <v>125</v>
      </c>
      <c r="H10" s="58" t="str">
        <f t="shared" si="2"/>
        <v>Auf Kurs</v>
      </c>
    </row>
    <row r="11" spans="1:8" ht="18" customHeight="1" x14ac:dyDescent="0.25">
      <c r="A11" s="24" t="s">
        <v>131</v>
      </c>
      <c r="B11" s="25">
        <f>SUM(B5:B10)</f>
        <v>61500</v>
      </c>
      <c r="C11" s="25">
        <f>SUM(C5:C10)</f>
        <v>26950</v>
      </c>
      <c r="D11" s="25">
        <f>SUM(D5:D10)</f>
        <v>34550</v>
      </c>
      <c r="E11" s="59">
        <f t="shared" si="1"/>
        <v>0.43821138211382116</v>
      </c>
      <c r="F11" s="25">
        <f>SUM(F5:F10)</f>
        <v>1250</v>
      </c>
      <c r="G11" s="60"/>
      <c r="H11" s="60"/>
    </row>
    <row r="13" spans="1:8" x14ac:dyDescent="0.25">
      <c r="A13" s="2" t="s">
        <v>132</v>
      </c>
      <c r="B13" s="2"/>
      <c r="C13" s="2"/>
      <c r="D13" s="2"/>
      <c r="E13" s="2"/>
      <c r="F13" s="2"/>
      <c r="G13" s="2"/>
      <c r="H13" s="2"/>
    </row>
  </sheetData>
  <mergeCells count="3">
    <mergeCell ref="A1:H1"/>
    <mergeCell ref="A2:H2"/>
    <mergeCell ref="A13:H13"/>
  </mergeCells>
  <conditionalFormatting sqref="E5:E10">
    <cfRule type="dataBar" priority="2">
      <dataBar>
        <cfvo type="num" val="0"/>
        <cfvo type="num" val="1"/>
        <color rgb="FF147D76"/>
      </dataBar>
      <extLst>
        <ext xmlns:x14="http://schemas.microsoft.com/office/spreadsheetml/2009/9/main" uri="{B025F937-C7B1-47D3-B67F-A62EFF666E3E}">
          <x14:id>{2E356BDD-D013-4073-A4BB-D367E1D5BA61}</x14:id>
        </ext>
      </extLst>
    </cfRule>
  </conditionalFormatting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356BDD-D013-4073-A4BB-D367E1D5BA61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147D76"/>
            </x14:dataBar>
          </x14:cfRule>
          <xm:sqref>E5:E10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</vt:lpstr>
      <vt:lpstr>Budget 2026</vt:lpstr>
      <vt:lpstr>Vermögen &amp; Schulden</vt:lpstr>
      <vt:lpstr>Sparziele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2026-10-10T07:26:44Z</dcterms:created>
  <dcterms:modified xsi:type="dcterms:W3CDTF">2026-10-11T11:00:55Z</dcterms:modified>
  <dc:language>en-US</dc:language>
</cp:coreProperties>
</file>