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B724DD59-89A6-4AB2-9E17-C6F72E3A0C3F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Entgeltabrechnung" sheetId="1" r:id="rId1"/>
    <sheet name="Erfassung" sheetId="2" r:id="rId2"/>
    <sheet name="Jahreskonto" sheetId="3" r:id="rId3"/>
    <sheet name="Hinweise" sheetId="4" r:id="rId4"/>
  </sheets>
  <definedNames>
    <definedName name="_xlnm.Print_Area" localSheetId="0">Entgeltabrechnung!$B$2:$E$37</definedName>
    <definedName name="_xlnm.Print_Area" localSheetId="1">Erfassung!$B$2:$F$25</definedName>
    <definedName name="_xlnm.Print_Area" localSheetId="3">Hinweise!$B$2:$D$24</definedName>
    <definedName name="_xlnm.Print_Area" localSheetId="2">Jahreskonto!$B$2:$Q$38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8" i="1" l="1"/>
  <c r="N20" i="3"/>
  <c r="M20" i="3"/>
  <c r="L20" i="3"/>
  <c r="K20" i="3"/>
  <c r="J20" i="3"/>
  <c r="I20" i="3"/>
  <c r="H20" i="3"/>
  <c r="G20" i="3"/>
  <c r="F20" i="3"/>
  <c r="E20" i="3"/>
  <c r="D20" i="3"/>
  <c r="C20" i="3"/>
  <c r="P19" i="3"/>
  <c r="O19" i="3"/>
  <c r="P18" i="3"/>
  <c r="O18" i="3"/>
  <c r="P17" i="3"/>
  <c r="O17" i="3"/>
  <c r="I6" i="3" s="1"/>
  <c r="P16" i="3"/>
  <c r="O16" i="3"/>
  <c r="P15" i="3"/>
  <c r="O15" i="3"/>
  <c r="P14" i="3"/>
  <c r="O14" i="3"/>
  <c r="P13" i="3"/>
  <c r="O13" i="3"/>
  <c r="P12" i="3"/>
  <c r="O12" i="3"/>
  <c r="P11" i="3"/>
  <c r="O11" i="3"/>
  <c r="P10" i="3"/>
  <c r="O10" i="3"/>
  <c r="O20" i="3" s="1"/>
  <c r="M6" i="3"/>
  <c r="B6" i="3"/>
  <c r="F21" i="2"/>
  <c r="D25" i="1" s="1"/>
  <c r="B36" i="1"/>
  <c r="C33" i="1"/>
  <c r="E26" i="1"/>
  <c r="E22" i="1"/>
  <c r="E21" i="1"/>
  <c r="E23" i="1" s="1"/>
  <c r="D21" i="1"/>
  <c r="C21" i="1"/>
  <c r="D17" i="1"/>
  <c r="B17" i="1"/>
  <c r="D16" i="1"/>
  <c r="B16" i="1"/>
  <c r="D15" i="1"/>
  <c r="B15" i="1"/>
  <c r="D14" i="1"/>
  <c r="B14" i="1"/>
  <c r="D13" i="1"/>
  <c r="B13" i="1"/>
  <c r="D12" i="1"/>
  <c r="B12" i="1"/>
  <c r="D8" i="1"/>
  <c r="B8" i="1"/>
  <c r="C2" i="1"/>
  <c r="C34" i="1" l="1"/>
  <c r="E25" i="1"/>
  <c r="E27" i="1" s="1"/>
  <c r="D29" i="1" s="1"/>
  <c r="C25" i="1"/>
  <c r="E6" i="3"/>
</calcChain>
</file>

<file path=xl/sharedStrings.xml><?xml version="1.0" encoding="utf-8"?>
<sst xmlns="http://schemas.openxmlformats.org/spreadsheetml/2006/main" count="149" uniqueCount="138">
  <si>
    <t>L&amp;P</t>
  </si>
  <si>
    <t>Entgeltabrechnung · geringfügige Beschäftigung (§ 8 SGB IV)</t>
  </si>
  <si>
    <t>ABRECHNUNGSZEITRAUM</t>
  </si>
  <si>
    <t>AUSZAHLUNGSDATUM</t>
  </si>
  <si>
    <t>ZAHLUNGSWEG</t>
  </si>
  <si>
    <t>ARBEITGEBER</t>
  </si>
  <si>
    <t>ARBEITNEHMER/IN</t>
  </si>
  <si>
    <t>BEZEICHNUNG</t>
  </si>
  <si>
    <t>BASIS</t>
  </si>
  <si>
    <t>SATZ / MENGE</t>
  </si>
  <si>
    <t>BETRAG</t>
  </si>
  <si>
    <t>BEZÜGE</t>
  </si>
  <si>
    <t>Laufendes Arbeitsentgelt</t>
  </si>
  <si>
    <t>Zuschläge / Einmalzahlung</t>
  </si>
  <si>
    <t>—</t>
  </si>
  <si>
    <t>Gesamtbrutto</t>
  </si>
  <si>
    <t>steuer-/sv-pflichtiges Entgelt</t>
  </si>
  <si>
    <t>ABZÜGE (ARBEITNEHMERANTEIL)</t>
  </si>
  <si>
    <t>Rentenversicherung (AN-Anteil)</t>
  </si>
  <si>
    <t>Sonstige Abzüge</t>
  </si>
  <si>
    <t>Summe Abzüge</t>
  </si>
  <si>
    <t>AUSZAHLUNGSBETRAG</t>
  </si>
  <si>
    <t>Netto zur Auszahlung</t>
  </si>
  <si>
    <t>PRÜFVERMERKE</t>
  </si>
  <si>
    <t>●</t>
  </si>
  <si>
    <t>Diese Abrechnung wurde maschinell erstellt und ist ohne Unterschrift gültig. Angaben nach Stand 2026; keine Rechts- oder Steuerberatung.</t>
  </si>
  <si>
    <t>ERFASSUNG  ·  ABRECHNUNGSDATEN</t>
  </si>
  <si>
    <t>Alle Eingaben erfolgen hier. Der Beleg »Entgeltabrechnung« übernimmt die Werte automatisch.</t>
  </si>
  <si>
    <t>ABRECHNUNGSZEITRAUM &amp; PARAMETER</t>
  </si>
  <si>
    <t>Abrechnungsmonat</t>
  </si>
  <si>
    <t>Januar</t>
  </si>
  <si>
    <t>Auszahlungsdatum</t>
  </si>
  <si>
    <t>Abrechnungsjahr</t>
  </si>
  <si>
    <t>Zahlungsweg</t>
  </si>
  <si>
    <t>Überweisung</t>
  </si>
  <si>
    <t>Firma / Name</t>
  </si>
  <si>
    <t>Lindgren &amp; Partner mbB</t>
  </si>
  <si>
    <t>Betriebsnummer</t>
  </si>
  <si>
    <t>98765432</t>
  </si>
  <si>
    <t>Straße, Nr.</t>
  </si>
  <si>
    <t>Königsallee 44</t>
  </si>
  <si>
    <t>Kostenstelle</t>
  </si>
  <si>
    <t>KST-300 Verwaltung</t>
  </si>
  <si>
    <t>PLZ, Ort</t>
  </si>
  <si>
    <t>40212 Düsseldorf</t>
  </si>
  <si>
    <t>Ansprechpartner/in</t>
  </si>
  <si>
    <t>Personalbüro</t>
  </si>
  <si>
    <t>Vor- und Nachname</t>
  </si>
  <si>
    <t>Sofia Marchetti</t>
  </si>
  <si>
    <t>Beschäftigungsbeginn</t>
  </si>
  <si>
    <t>Birkenweg 23</t>
  </si>
  <si>
    <t>Beschäftigungsart</t>
  </si>
  <si>
    <t>Minijob (geringfügig entlohnt)</t>
  </si>
  <si>
    <t>40476 Düsseldorf</t>
  </si>
  <si>
    <t>Steuer-ID</t>
  </si>
  <si>
    <t>12 345 678 901</t>
  </si>
  <si>
    <t>Personalnummer</t>
  </si>
  <si>
    <t>P-20260118</t>
  </si>
  <si>
    <t>RV-Status</t>
  </si>
  <si>
    <t>pflichtig</t>
  </si>
  <si>
    <t>ENTGELTBESTANDTEILE (EINGABE)</t>
  </si>
  <si>
    <t>Stundenlohn (EUR)</t>
  </si>
  <si>
    <t>AN-Anteil RV (Satz)</t>
  </si>
  <si>
    <t>Arbeitsstunden im Monat</t>
  </si>
  <si>
    <t>Sonstige Abzüge (EUR)</t>
  </si>
  <si>
    <t>Zuschläge / Einmalzahlung (EUR)</t>
  </si>
  <si>
    <t>Hinweis / Vermerk</t>
  </si>
  <si>
    <t>Felder mit blauer Schrift sind Eingaben. Graue Felder berechnen sich automatisch. Grenzwerte 2026: Minijob 603 €/Monat · AN-RV-Anteil 3,6 %.</t>
  </si>
  <si>
    <t>JAHRESKONTO  ·  MINIJOB-ENTGELTE 2026</t>
  </si>
  <si>
    <t>Monatliche Bruttoentgelte je Beschäftigtem. Jahressumme, Durchschnitt und Grenzstatus werden automatisch geführt.</t>
  </si>
  <si>
    <t>BESCHÄFTIGTE</t>
  </si>
  <si>
    <t>JAHRESENTGELT GESAMT</t>
  </si>
  <si>
    <t>Ø MONATSAUFWAND</t>
  </si>
  <si>
    <t>GRENZ-WARNUNGEN</t>
  </si>
  <si>
    <t>Beschäftigte/r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</si>
  <si>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</si>
  <si>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</si>
  <si>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</si>
  <si>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</si>
  <si>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</si>
  <si>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</si>
  <si>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</si>
  <si>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</si>
  <si>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</si>
  <si>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</si>
  <si>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</si>
  <si>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</si>
  <si>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Jahr Σ</t>
  </si>
  <si>
    <t>Status</t>
  </si>
  <si>
    <t>Bemerkung</t>
  </si>
  <si>
    <t>Tomasz Nowak</t>
  </si>
  <si>
    <t>P-20260119</t>
  </si>
  <si>
    <t>Aisha Demir</t>
  </si>
  <si>
    <t>P-20260120</t>
  </si>
  <si>
    <t>Lukas Brenner</t>
  </si>
  <si>
    <t>P-20260121</t>
  </si>
  <si>
    <t>Fatou Diallo</t>
  </si>
  <si>
    <t>P-20260122</t>
  </si>
  <si>
    <t>GESAMT</t>
  </si>
  <si>
    <t>Grenzwerte 2026: Minijob 603 €/Monat (≈ 7.236 €/Jahr). Gelegentliches, unvorhersehbares Überschreiten ist in engem Rahmen zulässig – im Einzelfall sozialversicherungsrechtlich prüfen.</t>
  </si>
  <si>
    <t>HINWEISE &amp; BEDIENUNG</t>
  </si>
  <si>
    <t>Kurzanleitung zur Minijob-Entgeltabrechnung 2026</t>
  </si>
  <si>
    <t>SO VERWENDEN SIE DIE VORLAGE</t>
  </si>
  <si>
    <t>1</t>
  </si>
  <si>
    <t>Daten erfassen</t>
  </si>
  <si>
    <t>Öffnen Sie das Blatt »Erfassung« und tragen Sie alle blau geschriebenen Felder ein: Zeitraum, Arbeitgeber, Arbeitnehmer/in und die Entgeltbestandteile (Stundenlohn, Stunden, Zuschläge).</t>
  </si>
  <si>
    <t>2</t>
  </si>
  <si>
    <t>RV-Status wählen</t>
  </si>
  <si>
    <t>Setzen Sie den Rentenversicherungs-Status auf »pflichtig« (3,6 % Arbeitnehmeranteil) oder »befreit« (0 %). Der Satz wird automatisch übernommen.</t>
  </si>
  <si>
    <t>3</t>
  </si>
  <si>
    <t>Beleg prüfen</t>
  </si>
  <si>
    <t>Wechseln Sie zum Blatt »Entgeltabrechnung«. Alle Werte, der Auszahlungsbetrag und die Prüfvermerke berechnen sich automatisch aus Ihren Eingaben.</t>
  </si>
  <si>
    <t>4</t>
  </si>
  <si>
    <t>Jahr führen</t>
  </si>
  <si>
    <t>Im Blatt »Jahreskonto« tragen Sie die monatlichen Bruttoentgelte je Person ein. Jahressumme, Status und Diagramm aktualisieren sich automatisch.</t>
  </si>
  <si>
    <t>5</t>
  </si>
  <si>
    <t>Speichern / versenden</t>
  </si>
  <si>
    <t>Als PDF ausgeben über »Datei → Exportieren → PDF«. Archivieren Sie jede Abrechnung mit Datum und Freigabevermerk.</t>
  </si>
  <si>
    <t>FARB- UND FELDLEGENDE</t>
  </si>
  <si>
    <t>Blaue Schrift auf hellem Feld</t>
  </si>
  <si>
    <t>Eingabezelle – hier dürfen Sie Werte ändern.</t>
  </si>
  <si>
    <t>Graue Fläche</t>
  </si>
  <si>
    <t>Automatische Berechnung – bitte nicht überschreiben.</t>
  </si>
  <si>
    <t>● grün / ● rot</t>
  </si>
  <si>
    <t>Prüfvermerk erfüllt (grün) bzw. zu prüfen (rot).</t>
  </si>
  <si>
    <t>Goldene Linie</t>
  </si>
  <si>
    <t>Gestalterischer Akzent, ohne inhaltliche Bedeutung.</t>
  </si>
  <si>
    <t>RECHENGRÖSSEN 2026</t>
  </si>
  <si>
    <t>Gesetzlicher Mindestlohn</t>
  </si>
  <si>
    <t>13,90 € pro Stunde</t>
  </si>
  <si>
    <t>Minijob-Grenze (Monat)</t>
  </si>
  <si>
    <t>603 € (dynamisch, an den Mindestlohn gekoppelt)</t>
  </si>
  <si>
    <t>Minijob-Grenze (Jahr, Richtwert)</t>
  </si>
  <si>
    <t>≈ 7.236 €</t>
  </si>
  <si>
    <t>Arbeitnehmeranteil Rentenversicherung</t>
  </si>
  <si>
    <t>3,6 % (bei Pflicht); 0 % bei Befreiung</t>
  </si>
  <si>
    <t>Rechtlicher Hinweis: Diese Vorlage dient der praktischen Orientierung und ersetzt keine individuelle steuer- oder sozialversicherungsrechtliche Beratung. Prüfen Sie Beitragssätze und Grenzwerte stets auf den aktuellen Stand.</t>
  </si>
  <si>
    <t>Lohnabrechnung Minijob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</si>
</sst>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€&quot;;\-#,##0.00&quot; €&quot;"/>
    <numFmt numFmtId="165" formatCode="dd\.mm\.yyyy"/>
    <numFmt numFmtId="166" formatCode="0.0\ %"/>
    <numFmt numFmtId="167" formatCode="#,##0.00&quot; Std.&quot;"/>
    <numFmt numFmtId="168" formatCode="#,##0&quot; €&quot;;\-#,##0&quot; €&quot;"/>
    <numFmt numFmtId="169" formatCode="#,##0;\–"/>
  </numFmts>
  <fonts count="39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b/>
      <sz val="14"/>
      <color rgb="FF1B2A41"/>
      <name val="Calibri"/>
      <charset val="1"/>
    </font>
    <font>
      <sz val="9.5"/>
      <color rgb="FF9AA3AC"/>
      <name val="Calibri"/>
      <charset val="1"/>
    </font>
    <font>
      <b/>
      <sz val="7.5"/>
      <color rgb="FF9AA3AC"/>
      <name val="Calibri"/>
      <charset val="1"/>
    </font>
    <font>
      <b/>
      <sz val="11"/>
      <color rgb="FF3A3F44"/>
      <name val="Calibri"/>
      <charset val="1"/>
    </font>
    <font>
      <b/>
      <sz val="8"/>
      <color rgb="FF4C6E8A"/>
      <name val="Calibri"/>
      <charset val="1"/>
    </font>
    <font>
      <b/>
      <sz val="10"/>
      <color rgb="FF3A3F44"/>
      <name val="Calibri"/>
      <charset val="1"/>
    </font>
    <font>
      <sz val="9.5"/>
      <color rgb="FF23282D"/>
      <name val="Calibri"/>
      <charset val="1"/>
    </font>
    <font>
      <i/>
      <sz val="9"/>
      <color rgb="FF9AA3AC"/>
      <name val="Calibri"/>
      <charset val="1"/>
    </font>
    <font>
      <b/>
      <sz val="8.5"/>
      <color rgb="FFFFFFFF"/>
      <name val="Calibri"/>
      <charset val="1"/>
    </font>
    <font>
      <b/>
      <sz val="8.5"/>
      <color rgb="FF4C6E8A"/>
      <name val="Calibri"/>
      <charset val="1"/>
    </font>
    <font>
      <sz val="10"/>
      <color rgb="FF23282D"/>
      <name val="Calibri"/>
      <charset val="1"/>
    </font>
    <font>
      <b/>
      <sz val="10"/>
      <color rgb="FF1B2A41"/>
      <name val="Calibri"/>
      <charset val="1"/>
    </font>
    <font>
      <i/>
      <sz val="8.5"/>
      <color rgb="FF9AA3AC"/>
      <name val="Calibri"/>
      <charset val="1"/>
    </font>
    <font>
      <b/>
      <sz val="11"/>
      <color rgb="FF1B2A41"/>
      <name val="Calibri"/>
      <charset val="1"/>
    </font>
    <font>
      <b/>
      <sz val="12"/>
      <color rgb="FFFFFFFF"/>
      <name val="Calibri"/>
      <charset val="1"/>
    </font>
    <font>
      <b/>
      <sz val="26"/>
      <color rgb="FF1B2A41"/>
      <name val="Calibri"/>
      <charset val="1"/>
    </font>
    <font>
      <sz val="8.5"/>
      <color rgb="FFC3CBD4"/>
      <name val="Calibri"/>
      <charset val="1"/>
    </font>
    <font>
      <b/>
      <sz val="8"/>
      <color rgb="FF9AA3AC"/>
      <name val="Calibri"/>
      <charset val="1"/>
    </font>
    <font>
      <b/>
      <sz val="10"/>
      <color rgb="FF2E7D54"/>
      <name val="Calibri"/>
      <charset val="1"/>
    </font>
    <font>
      <sz val="9"/>
      <color rgb="FF23282D"/>
      <name val="Calibri"/>
      <charset val="1"/>
    </font>
    <font>
      <sz val="8.5"/>
      <color rgb="FF9AA3AC"/>
      <name val="Calibri"/>
      <charset val="1"/>
    </font>
    <font>
      <i/>
      <sz val="8"/>
      <color rgb="FF9AA3AC"/>
      <name val="Calibri"/>
      <charset val="1"/>
    </font>
    <font>
      <b/>
      <sz val="16"/>
      <color rgb="FF1B2A41"/>
      <name val="Calibri"/>
      <charset val="1"/>
    </font>
    <font>
      <i/>
      <sz val="9.5"/>
      <color rgb="FF9AA3AC"/>
      <name val="Calibri"/>
      <charset val="1"/>
    </font>
    <font>
      <b/>
      <sz val="10"/>
      <color rgb="FF4C6E8A"/>
      <name val="Calibri"/>
      <charset val="1"/>
    </font>
    <font>
      <sz val="9.5"/>
      <color rgb="FF3A3F44"/>
      <name val="Calibri"/>
      <charset val="1"/>
    </font>
    <font>
      <b/>
      <sz val="10"/>
      <color rgb="FF1B4B8A"/>
      <name val="Calibri"/>
      <charset val="1"/>
    </font>
    <font>
      <b/>
      <sz val="20"/>
      <color rgb="FF1B2A41"/>
      <name val="Calibri"/>
      <charset val="1"/>
    </font>
    <font>
      <b/>
      <sz val="9"/>
      <color rgb="FFFFFFFF"/>
      <name val="Calibri"/>
      <charset val="1"/>
    </font>
    <font>
      <b/>
      <sz val="9.5"/>
      <color rgb="FF3A3F44"/>
      <name val="Calibri"/>
      <charset val="1"/>
    </font>
    <font>
      <b/>
      <sz val="8.5"/>
      <color rgb="FF1B4B8A"/>
      <name val="Calibri"/>
      <charset val="1"/>
    </font>
    <font>
      <b/>
      <sz val="9.5"/>
      <color rgb="FF1B2A41"/>
      <name val="Calibri"/>
      <charset val="1"/>
    </font>
    <font>
      <b/>
      <sz val="8.5"/>
      <color rgb="FF23282D"/>
      <name val="Calibri"/>
      <charset val="1"/>
    </font>
    <font>
      <b/>
      <sz val="9.5"/>
      <color rgb="FFFFFFFF"/>
      <name val="Calibri"/>
      <charset val="1"/>
    </font>
    <font>
      <b/>
      <sz val="8"/>
      <color rgb="FFFFFFFF"/>
      <name val="Calibri"/>
      <charset val="1"/>
    </font>
    <font>
      <b/>
      <sz val="11"/>
      <color rgb="FFC8A04B"/>
      <name val="Calibri"/>
      <charset val="1"/>
    </font>
    <font>
      <sz val="15"/>
      <color rgb="FF32313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1B2A41"/>
        <bgColor rgb="FF23282D"/>
      </patternFill>
    </fill>
    <fill>
      <patternFill patternType="solid">
        <fgColor rgb="FFE7EAED"/>
        <bgColor rgb="FFF7E7E6"/>
      </patternFill>
    </fill>
    <fill>
      <patternFill patternType="solid">
        <fgColor rgb="FFFFFFFF"/>
        <bgColor rgb="FFFFFDF5"/>
      </patternFill>
    </fill>
    <fill>
      <patternFill patternType="solid">
        <fgColor rgb="FFF4F5F6"/>
        <bgColor rgb="FFF9F9F9"/>
      </patternFill>
    </fill>
    <fill>
      <patternFill patternType="solid">
        <fgColor rgb="FFFFFDF5"/>
        <bgColor rgb="FFFFFFFF"/>
      </patternFill>
    </fill>
    <fill>
      <patternFill patternType="solid">
        <fgColor rgb="FF2C3E5C"/>
        <bgColor rgb="FF3A3F44"/>
      </patternFill>
    </fill>
    <fill>
      <patternFill patternType="solid">
        <fgColor rgb="FFC8A04B"/>
        <bgColor rgb="FF9AA3AC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1B2A41"/>
      </bottom>
      <diagonal/>
    </border>
    <border>
      <left/>
      <right/>
      <top/>
      <bottom style="thin">
        <color rgb="FFC8A04B"/>
      </bottom>
      <diagonal/>
    </border>
    <border>
      <left/>
      <right/>
      <top/>
      <bottom style="thin">
        <color rgb="FFDADEE2"/>
      </bottom>
      <diagonal/>
    </border>
    <border>
      <left/>
      <right style="thin">
        <color rgb="FFDADEE2"/>
      </right>
      <top/>
      <bottom/>
      <diagonal/>
    </border>
    <border>
      <left/>
      <right/>
      <top/>
      <bottom style="medium">
        <color rgb="FFB9C0C7"/>
      </bottom>
      <diagonal/>
    </border>
    <border>
      <left/>
      <right/>
      <top style="thin">
        <color rgb="FFB9C0C7"/>
      </top>
      <bottom style="thin">
        <color rgb="FFB9C0C7"/>
      </bottom>
      <diagonal/>
    </border>
    <border>
      <left/>
      <right style="medium">
        <color rgb="FF1B2A41"/>
      </right>
      <top style="medium">
        <color rgb="FF1B2A41"/>
      </top>
      <bottom style="medium">
        <color rgb="FF1B2A41"/>
      </bottom>
      <diagonal/>
    </border>
    <border>
      <left/>
      <right/>
      <top style="thin">
        <color rgb="FFDADEE2"/>
      </top>
      <bottom/>
      <diagonal/>
    </border>
    <border>
      <left/>
      <right/>
      <top/>
      <bottom style="medium">
        <color rgb="FFC8A04B"/>
      </bottom>
      <diagonal/>
    </border>
    <border>
      <left/>
      <right/>
      <top/>
      <bottom style="thin">
        <color rgb="FFB9C0C7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4" fillId="5" borderId="6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indent="1"/>
    </xf>
    <xf numFmtId="0" fontId="2" fillId="0" borderId="0" xfId="0" applyFont="1" applyAlignment="1">
      <alignment horizontal="left" indent="1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3" xfId="0" applyBorder="1"/>
    <xf numFmtId="0" fontId="0" fillId="0" borderId="5" xfId="0" applyBorder="1"/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0" fontId="8" fillId="4" borderId="3" xfId="0" applyFont="1" applyFill="1" applyBorder="1" applyAlignment="1">
      <alignment horizontal="left" vertical="center" indent="1"/>
    </xf>
    <xf numFmtId="0" fontId="3" fillId="4" borderId="3" xfId="0" applyFont="1" applyFill="1" applyBorder="1" applyAlignment="1">
      <alignment horizontal="center" vertical="center" wrapText="1"/>
    </xf>
    <xf numFmtId="164" fontId="12" fillId="4" borderId="3" xfId="0" applyNumberFormat="1" applyFont="1" applyFill="1" applyBorder="1" applyAlignment="1">
      <alignment horizontal="right" vertical="center"/>
    </xf>
    <xf numFmtId="0" fontId="8" fillId="5" borderId="3" xfId="0" applyFont="1" applyFill="1" applyBorder="1" applyAlignment="1">
      <alignment horizontal="left" vertical="center" indent="1"/>
    </xf>
    <xf numFmtId="0" fontId="3" fillId="5" borderId="3" xfId="0" applyFont="1" applyFill="1" applyBorder="1" applyAlignment="1">
      <alignment horizontal="center" vertical="center" wrapText="1"/>
    </xf>
    <xf numFmtId="164" fontId="12" fillId="5" borderId="3" xfId="0" applyNumberFormat="1" applyFont="1" applyFill="1" applyBorder="1" applyAlignment="1">
      <alignment horizontal="right" vertical="center"/>
    </xf>
    <xf numFmtId="0" fontId="13" fillId="5" borderId="6" xfId="0" applyFont="1" applyFill="1" applyBorder="1" applyAlignment="1">
      <alignment horizontal="left" vertical="center" indent="1"/>
    </xf>
    <xf numFmtId="164" fontId="15" fillId="5" borderId="6" xfId="0" applyNumberFormat="1" applyFont="1" applyFill="1" applyBorder="1" applyAlignment="1">
      <alignment horizontal="right" vertical="center"/>
    </xf>
    <xf numFmtId="164" fontId="3" fillId="4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6" borderId="3" xfId="0" applyFont="1" applyFill="1" applyBorder="1" applyAlignment="1">
      <alignment horizontal="left" vertical="center" wrapText="1"/>
    </xf>
    <xf numFmtId="165" fontId="28" fillId="6" borderId="3" xfId="0" applyNumberFormat="1" applyFont="1" applyFill="1" applyBorder="1" applyAlignment="1">
      <alignment horizontal="center" vertical="center" wrapText="1"/>
    </xf>
    <xf numFmtId="1" fontId="28" fillId="6" borderId="3" xfId="0" applyNumberFormat="1" applyFont="1" applyFill="1" applyBorder="1" applyAlignment="1">
      <alignment horizontal="center" vertical="center" wrapText="1"/>
    </xf>
    <xf numFmtId="164" fontId="28" fillId="6" borderId="3" xfId="0" applyNumberFormat="1" applyFont="1" applyFill="1" applyBorder="1" applyAlignment="1">
      <alignment horizontal="center" vertical="center" wrapText="1"/>
    </xf>
    <xf numFmtId="166" fontId="12" fillId="5" borderId="3" xfId="0" applyNumberFormat="1" applyFont="1" applyFill="1" applyBorder="1" applyAlignment="1">
      <alignment horizontal="center" vertical="center" wrapText="1"/>
    </xf>
    <xf numFmtId="167" fontId="28" fillId="6" borderId="3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30" fillId="2" borderId="0" xfId="0" applyFont="1" applyFill="1" applyAlignment="1">
      <alignment horizontal="left" vertical="center" indent="1"/>
    </xf>
    <xf numFmtId="0" fontId="10" fillId="7" borderId="0" xfId="0" applyFont="1" applyFill="1" applyAlignment="1">
      <alignment horizontal="center" vertical="center" wrapText="1"/>
    </xf>
    <xf numFmtId="0" fontId="31" fillId="4" borderId="3" xfId="0" applyFont="1" applyFill="1" applyBorder="1" applyAlignment="1">
      <alignment horizontal="left" vertical="center" indent="1"/>
    </xf>
    <xf numFmtId="169" fontId="32" fillId="6" borderId="3" xfId="0" applyNumberFormat="1" applyFont="1" applyFill="1" applyBorder="1" applyAlignment="1">
      <alignment horizontal="right" vertical="center"/>
    </xf>
    <xf numFmtId="168" fontId="33" fillId="0" borderId="3" xfId="0" applyNumberFormat="1" applyFont="1" applyBorder="1" applyAlignment="1">
      <alignment horizontal="right" vertical="center"/>
    </xf>
    <xf numFmtId="0" fontId="34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31" fillId="5" borderId="3" xfId="0" applyFont="1" applyFill="1" applyBorder="1" applyAlignment="1">
      <alignment horizontal="left" vertical="center" indent="1"/>
    </xf>
    <xf numFmtId="0" fontId="0" fillId="5" borderId="3" xfId="0" applyFill="1" applyBorder="1" applyAlignment="1">
      <alignment horizontal="left" vertical="center" indent="1"/>
    </xf>
    <xf numFmtId="169" fontId="0" fillId="6" borderId="3" xfId="0" applyNumberFormat="1" applyFill="1" applyBorder="1" applyAlignment="1">
      <alignment horizontal="right" vertical="center"/>
    </xf>
    <xf numFmtId="0" fontId="21" fillId="0" borderId="3" xfId="0" applyFont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indent="1"/>
    </xf>
    <xf numFmtId="0" fontId="35" fillId="2" borderId="0" xfId="0" applyFont="1" applyFill="1" applyAlignment="1">
      <alignment horizontal="left" vertical="center" indent="1"/>
    </xf>
    <xf numFmtId="3" fontId="36" fillId="2" borderId="0" xfId="0" applyNumberFormat="1" applyFont="1" applyFill="1" applyAlignment="1">
      <alignment horizontal="right" vertical="center"/>
    </xf>
    <xf numFmtId="168" fontId="35" fillId="8" borderId="0" xfId="0" applyNumberFormat="1" applyFont="1" applyFill="1" applyAlignment="1">
      <alignment horizontal="right" vertical="center"/>
    </xf>
    <xf numFmtId="0" fontId="0" fillId="2" borderId="0" xfId="0" applyFill="1"/>
    <xf numFmtId="0" fontId="3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0" fillId="5" borderId="6" xfId="0" applyFill="1" applyBorder="1"/>
    <xf numFmtId="0" fontId="16" fillId="2" borderId="0" xfId="0" applyFont="1" applyFill="1" applyAlignment="1">
      <alignment horizontal="left" indent="1"/>
    </xf>
    <xf numFmtId="164" fontId="17" fillId="0" borderId="7" xfId="0" applyNumberFormat="1" applyFont="1" applyBorder="1" applyAlignment="1">
      <alignment horizontal="right" vertical="center" indent="1"/>
    </xf>
    <xf numFmtId="0" fontId="18" fillId="2" borderId="0" xfId="0" applyFont="1" applyFill="1" applyAlignment="1">
      <alignment horizontal="left" vertical="top" indent="1"/>
    </xf>
    <xf numFmtId="0" fontId="19" fillId="0" borderId="3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/>
    </xf>
    <xf numFmtId="0" fontId="25" fillId="0" borderId="9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1" fontId="29" fillId="0" borderId="0" xfId="0" applyNumberFormat="1" applyFont="1" applyAlignment="1">
      <alignment horizontal="left" vertical="top"/>
    </xf>
    <xf numFmtId="168" fontId="29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38" fillId="0" borderId="0" xfId="0" applyFont="1"/>
  </cellXfs>
  <cellStyles count="1">
    <cellStyle name="Standard" xfId="0" builtinId="0"/>
  </cellStyles>
  <dxfs count="7">
    <dxf>
      <font>
        <b/>
        <color rgb="FFA8342F"/>
        <name val="Calibri"/>
        <charset val="1"/>
      </font>
      <fill>
        <patternFill>
          <bgColor rgb="FFF7E7E6"/>
        </patternFill>
      </fill>
    </dxf>
    <dxf>
      <font>
        <b/>
        <color rgb="FF2E7D54"/>
        <name val="Calibri"/>
        <charset val="1"/>
      </font>
    </dxf>
    <dxf>
      <font>
        <b/>
        <color rgb="FFA8342F"/>
        <name val="Calibri"/>
        <charset val="1"/>
      </font>
      <fill>
        <patternFill>
          <bgColor rgb="FFF7E7E6"/>
        </patternFill>
      </fill>
    </dxf>
    <dxf>
      <font>
        <color rgb="FFA8342F"/>
        <name val="Calibri"/>
        <charset val="1"/>
      </font>
    </dxf>
    <dxf>
      <font>
        <color rgb="FFA8342F"/>
        <name val="Calibri"/>
        <charset val="1"/>
      </font>
    </dxf>
    <dxf>
      <font>
        <b/>
        <color rgb="FFA8342F"/>
        <name val="Calibri"/>
        <charset val="1"/>
      </font>
    </dxf>
    <dxf>
      <font>
        <b/>
        <color rgb="FFA8342F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0C7"/>
      <rgbColor rgb="FF878787"/>
      <rgbColor rgb="FF9999FF"/>
      <rgbColor rgb="FF993366"/>
      <rgbColor rgb="FFFFFDF5"/>
      <rgbColor rgb="FFE7EAED"/>
      <rgbColor rgb="FF660066"/>
      <rgbColor rgb="FFFF8080"/>
      <rgbColor rgb="FF1B4B8A"/>
      <rgbColor rgb="FFC3CB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5F6"/>
      <rgbColor rgb="FFDADEE2"/>
      <rgbColor rgb="FFF7E7E6"/>
      <rgbColor rgb="FFF9F9F9"/>
      <rgbColor rgb="FFFF99CC"/>
      <rgbColor rgb="FFCC99FF"/>
      <rgbColor rgb="FFD9D9D9"/>
      <rgbColor rgb="FF3366FF"/>
      <rgbColor rgb="FF33CCCC"/>
      <rgbColor rgb="FF99CC00"/>
      <rgbColor rgb="FFFFCC00"/>
      <rgbColor rgb="FFC8A04B"/>
      <rgbColor rgb="FFFF6600"/>
      <rgbColor rgb="FF4C6E8A"/>
      <rgbColor rgb="FF9AA3AC"/>
      <rgbColor rgb="FF1B2A41"/>
      <rgbColor rgb="FF2E7D54"/>
      <rgbColor rgb="FF003300"/>
      <rgbColor rgb="FF23282D"/>
      <rgbColor rgb="FFA8342F"/>
      <rgbColor rgb="FF993366"/>
      <rgbColor rgb="FF2C3E5C"/>
      <rgbColor rgb="FF3A3F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Jahresentgelt je Beschäftigtem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Jahreskonto!$O$9</c:f>
              <c:strCache>
                <c:ptCount val="1"/>
                <c:pt idx="0">
                  <c:v>Jahr Σ</c:v>
                </c:pt>
              </c:strCache>
            </c:strRef>
          </c:tx>
          <c:spPr>
            <a:solidFill>
              <a:srgbClr val="2C3E5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Jahreskonto!$B$10:$B$19</c:f>
              <c:strCache>
                <c:ptCount val="5"/>
                <c:pt idx="0">
                  <c:v>Sofia Marchetti</c:v>
                </c:pt>
                <c:pt idx="1">
                  <c:v>Tomasz Nowak</c:v>
                </c:pt>
                <c:pt idx="2">
                  <c:v>Aisha Demir</c:v>
                </c:pt>
                <c:pt idx="3">
                  <c:v>Lukas Brenner</c:v>
                </c:pt>
                <c:pt idx="4">
                  <c:v>Fatou Diallo</c:v>
                </c:pt>
              </c:strCache>
            </c:strRef>
          </c:cat>
          <c:val>
            <c:numRef>
              <c:f>Jahreskonto!$O$10:$O$19</c:f>
              <c:numCache>
                <c:formatCode>#,##0" €";\-#,##0" €"</c:formatCode>
                <c:ptCount val="10"/>
                <c:pt idx="0">
                  <c:v>6533.5000000000009</c:v>
                </c:pt>
                <c:pt idx="1">
                  <c:v>5410</c:v>
                </c:pt>
                <c:pt idx="2">
                  <c:v>7191</c:v>
                </c:pt>
                <c:pt idx="3">
                  <c:v>3476</c:v>
                </c:pt>
                <c:pt idx="4">
                  <c:v>1293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20-4D22-8242-6F2DBF767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967595"/>
        <c:axId val="1663993"/>
      </c:barChart>
      <c:catAx>
        <c:axId val="96967595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663993"/>
        <c:crosses val="autoZero"/>
        <c:auto val="1"/>
        <c:lblAlgn val="ctr"/>
        <c:lblOffset val="100"/>
        <c:noMultiLvlLbl val="0"/>
      </c:catAx>
      <c:valAx>
        <c:axId val="1663993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-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696759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13</xdr:col>
      <xdr:colOff>127080</xdr:colOff>
      <xdr:row>34</xdr:row>
      <xdr:rowOff>114840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7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41" sqref="Q41"/>
    </sheetView>
  </sheetViews>
  <sheetFormatPr baseColWidth="10" defaultColWidth="8.7109375" defaultRowHeight="15" x14ac:dyDescent="0.25"/>
  <cols>
    <col min="1" max="1" width="3" customWidth="1"/>
    <col min="2" max="2" width="26" customWidth="1"/>
    <col min="3" max="5" width="23.140625" customWidth="1"/>
    <col min="6" max="6" width="3" customWidth="1"/>
  </cols>
  <sheetData>
    <row r="1" spans="2:5" ht="24" x14ac:dyDescent="0.45">
      <c r="B1" s="80" t="s">
        <v>137</v>
      </c>
    </row>
    <row r="2" spans="2:5" ht="25.5" customHeight="1" x14ac:dyDescent="0.3">
      <c r="B2" s="14" t="s">
        <v>0</v>
      </c>
      <c r="C2" s="13" t="str">
        <f>Erfassung!C10</f>
        <v>Lindgren &amp; Partner mbB</v>
      </c>
      <c r="D2" s="13"/>
      <c r="E2" s="13"/>
    </row>
    <row r="3" spans="2:5" ht="15.75" customHeight="1" x14ac:dyDescent="0.25">
      <c r="B3" s="14"/>
      <c r="C3" s="12" t="s">
        <v>1</v>
      </c>
      <c r="D3" s="12"/>
      <c r="E3" s="12"/>
    </row>
    <row r="4" spans="2:5" ht="3.75" customHeight="1" x14ac:dyDescent="0.25">
      <c r="B4" s="15"/>
      <c r="C4" s="15"/>
      <c r="D4" s="15"/>
      <c r="E4" s="15"/>
    </row>
    <row r="5" spans="2:5" ht="3" customHeight="1" x14ac:dyDescent="0.25">
      <c r="B5" s="16"/>
      <c r="C5" s="16"/>
      <c r="D5" s="16"/>
      <c r="E5" s="16"/>
    </row>
    <row r="7" spans="2:5" ht="12.75" customHeight="1" x14ac:dyDescent="0.25">
      <c r="B7" s="17" t="s">
        <v>2</v>
      </c>
      <c r="C7" s="17" t="s">
        <v>3</v>
      </c>
      <c r="D7" s="11" t="s">
        <v>4</v>
      </c>
      <c r="E7" s="11"/>
    </row>
    <row r="8" spans="2:5" ht="19.5" customHeight="1" x14ac:dyDescent="0.25">
      <c r="B8" s="18" t="str">
        <f>Erfassung!C6&amp;" "&amp;Erfassung!C7</f>
        <v>Januar 2026</v>
      </c>
      <c r="C8" s="18" t="str">
        <f>TEXT(Erfassung!F6,"DD.MM.AAAA")</f>
        <v>31.01.2026</v>
      </c>
      <c r="D8" s="10" t="str">
        <f>Erfassung!F7</f>
        <v>Überweisung</v>
      </c>
      <c r="E8" s="10"/>
    </row>
    <row r="9" spans="2:5" ht="6" customHeight="1" x14ac:dyDescent="0.25">
      <c r="B9" s="19"/>
      <c r="C9" s="19"/>
      <c r="D9" s="19"/>
      <c r="E9" s="19"/>
    </row>
    <row r="11" spans="2:5" ht="15" customHeight="1" x14ac:dyDescent="0.25">
      <c r="B11" s="9" t="s">
        <v>5</v>
      </c>
      <c r="C11" s="9"/>
      <c r="D11" s="8" t="s">
        <v>6</v>
      </c>
      <c r="E11" s="8"/>
    </row>
    <row r="12" spans="2:5" ht="15.75" customHeight="1" x14ac:dyDescent="0.25">
      <c r="B12" s="7" t="str">
        <f>Erfassung!C10</f>
        <v>Lindgren &amp; Partner mbB</v>
      </c>
      <c r="C12" s="7"/>
      <c r="D12" s="6" t="str">
        <f>Erfassung!C15</f>
        <v>Sofia Marchetti</v>
      </c>
      <c r="E12" s="6"/>
    </row>
    <row r="13" spans="2:5" ht="15.75" customHeight="1" x14ac:dyDescent="0.25">
      <c r="B13" s="5" t="str">
        <f>Erfassung!C11</f>
        <v>Königsallee 44</v>
      </c>
      <c r="C13" s="5"/>
      <c r="D13" s="4" t="str">
        <f>Erfassung!C16</f>
        <v>Birkenweg 23</v>
      </c>
      <c r="E13" s="4"/>
    </row>
    <row r="14" spans="2:5" ht="15.75" customHeight="1" x14ac:dyDescent="0.25">
      <c r="B14" s="5" t="str">
        <f>Erfassung!C12</f>
        <v>40212 Düsseldorf</v>
      </c>
      <c r="C14" s="5"/>
      <c r="D14" s="4" t="str">
        <f>Erfassung!C17</f>
        <v>40476 Düsseldorf</v>
      </c>
      <c r="E14" s="4"/>
    </row>
    <row r="15" spans="2:5" ht="15.75" customHeight="1" x14ac:dyDescent="0.25">
      <c r="B15" s="5" t="str">
        <f>"Betriebsnr.: "&amp;Erfassung!F10</f>
        <v>Betriebsnr.: 98765432</v>
      </c>
      <c r="C15" s="5"/>
      <c r="D15" s="4" t="str">
        <f>"Pers-Nr.: "&amp;Erfassung!C18</f>
        <v>Pers-Nr.: P-20260118</v>
      </c>
      <c r="E15" s="4"/>
    </row>
    <row r="16" spans="2:5" ht="15.75" customHeight="1" x14ac:dyDescent="0.25">
      <c r="B16" s="5" t="str">
        <f>Erfassung!F11</f>
        <v>KST-300 Verwaltung</v>
      </c>
      <c r="C16" s="5"/>
      <c r="D16" s="4" t="str">
        <f>"RV-Status: "&amp;Erfassung!F18</f>
        <v>RV-Status: pflichtig</v>
      </c>
      <c r="E16" s="4"/>
    </row>
    <row r="17" spans="2:5" ht="15" customHeight="1" x14ac:dyDescent="0.25">
      <c r="B17" s="3" t="str">
        <f>"Beschäftigungsart: "&amp;Erfassung!F16</f>
        <v>Beschäftigungsart: Minijob (geringfügig entlohnt)</v>
      </c>
      <c r="C17" s="3"/>
      <c r="D17" s="3" t="str">
        <f>"Beschäftigt seit: "&amp;TEXT(Erfassung!F15,"DD.MM.YYYY")</f>
        <v>Beschäftigt seit: 01.10.YYYY</v>
      </c>
      <c r="E17" s="3"/>
    </row>
    <row r="18" spans="2:5" ht="6" customHeight="1" x14ac:dyDescent="0.25">
      <c r="B18" s="20"/>
      <c r="C18" s="20"/>
      <c r="D18" s="20"/>
      <c r="E18" s="20"/>
    </row>
    <row r="19" spans="2:5" ht="19.5" customHeight="1" x14ac:dyDescent="0.25">
      <c r="B19" s="21" t="s">
        <v>7</v>
      </c>
      <c r="C19" s="22" t="s">
        <v>8</v>
      </c>
      <c r="D19" s="22" t="s">
        <v>9</v>
      </c>
      <c r="E19" s="23" t="s">
        <v>10</v>
      </c>
    </row>
    <row r="20" spans="2:5" ht="15.75" customHeight="1" x14ac:dyDescent="0.25">
      <c r="B20" s="2" t="s">
        <v>11</v>
      </c>
      <c r="C20" s="2"/>
      <c r="D20" s="2"/>
      <c r="E20" s="2"/>
    </row>
    <row r="21" spans="2:5" ht="18.75" customHeight="1" x14ac:dyDescent="0.25">
      <c r="B21" s="24" t="s">
        <v>12</v>
      </c>
      <c r="C21" s="25" t="str">
        <f>TEXT(Erfassung!C22,"#,##0.00")&amp;" Std."</f>
        <v>38,000 Std.</v>
      </c>
      <c r="D21" s="25" t="str">
        <f>TEXT(Erfassung!C21,"#,##0.00")&amp;" €/Std."</f>
        <v>13,9000 €/Std.</v>
      </c>
      <c r="E21" s="26">
        <f>Erfassung!C21*Erfassung!C22</f>
        <v>528.20000000000005</v>
      </c>
    </row>
    <row r="22" spans="2:5" ht="18.75" customHeight="1" x14ac:dyDescent="0.25">
      <c r="B22" s="27" t="s">
        <v>13</v>
      </c>
      <c r="C22" s="28" t="s">
        <v>14</v>
      </c>
      <c r="D22" s="28" t="s">
        <v>14</v>
      </c>
      <c r="E22" s="29">
        <f>Erfassung!C23</f>
        <v>0</v>
      </c>
    </row>
    <row r="23" spans="2:5" ht="21" customHeight="1" x14ac:dyDescent="0.25">
      <c r="B23" s="30" t="s">
        <v>15</v>
      </c>
      <c r="C23" s="1" t="s">
        <v>16</v>
      </c>
      <c r="D23" s="1"/>
      <c r="E23" s="31">
        <f>E21+E22</f>
        <v>528.20000000000005</v>
      </c>
    </row>
    <row r="24" spans="2:5" ht="15.75" customHeight="1" x14ac:dyDescent="0.25">
      <c r="B24" s="2" t="s">
        <v>17</v>
      </c>
      <c r="C24" s="2"/>
      <c r="D24" s="2"/>
      <c r="E24" s="2"/>
    </row>
    <row r="25" spans="2:5" ht="18.75" customHeight="1" x14ac:dyDescent="0.25">
      <c r="B25" s="24" t="s">
        <v>18</v>
      </c>
      <c r="C25" s="32">
        <f>E23</f>
        <v>528.20000000000005</v>
      </c>
      <c r="D25" s="25" t="str">
        <f>TEXT(Erfassung!F21,"0.0 %")</f>
        <v>04 %</v>
      </c>
      <c r="E25" s="26">
        <f>ROUND(E23*Erfassung!F21,2)</f>
        <v>19.02</v>
      </c>
    </row>
    <row r="26" spans="2:5" ht="18.75" customHeight="1" x14ac:dyDescent="0.25">
      <c r="B26" s="27" t="s">
        <v>19</v>
      </c>
      <c r="C26" s="28" t="s">
        <v>14</v>
      </c>
      <c r="D26" s="28" t="s">
        <v>14</v>
      </c>
      <c r="E26" s="29">
        <f>Erfassung!F22</f>
        <v>0</v>
      </c>
    </row>
    <row r="27" spans="2:5" ht="21" customHeight="1" x14ac:dyDescent="0.25">
      <c r="B27" s="30" t="s">
        <v>20</v>
      </c>
      <c r="C27" s="62"/>
      <c r="D27" s="62"/>
      <c r="E27" s="31">
        <f>E25+E26</f>
        <v>19.02</v>
      </c>
    </row>
    <row r="29" spans="2:5" ht="25.5" customHeight="1" x14ac:dyDescent="0.25">
      <c r="B29" s="63" t="s">
        <v>21</v>
      </c>
      <c r="C29" s="63"/>
      <c r="D29" s="64">
        <f>E23-E27</f>
        <v>509.18000000000006</v>
      </c>
      <c r="E29" s="64"/>
    </row>
    <row r="30" spans="2:5" ht="21.75" customHeight="1" x14ac:dyDescent="0.25">
      <c r="B30" s="65" t="s">
        <v>22</v>
      </c>
      <c r="C30" s="65"/>
      <c r="D30" s="64"/>
      <c r="E30" s="64"/>
    </row>
    <row r="32" spans="2:5" ht="13.5" customHeight="1" x14ac:dyDescent="0.25">
      <c r="B32" s="66" t="s">
        <v>23</v>
      </c>
      <c r="C32" s="66"/>
      <c r="D32" s="66"/>
      <c r="E32" s="66"/>
    </row>
    <row r="33" spans="2:5" ht="15" customHeight="1" x14ac:dyDescent="0.25">
      <c r="B33" s="33" t="s">
        <v>24</v>
      </c>
      <c r="C33" s="67" t="str">
        <f>IF(Erfassung!C21&gt;=13.9,"Mindestlohn 2026 (13,90 €) eingehalten","Stundenlohn unter Mindestlohn 2026")</f>
        <v>Mindestlohn 2026 (13,90 €) eingehalten</v>
      </c>
      <c r="D33" s="67"/>
      <c r="E33" s="67"/>
    </row>
    <row r="34" spans="2:5" ht="15" customHeight="1" x14ac:dyDescent="0.25">
      <c r="B34" s="33" t="s">
        <v>24</v>
      </c>
      <c r="C34" s="67" t="str">
        <f>IF(E23&lt;=603,"Innerhalb der Minijob-Grenze (603 €/Monat)",IF(E23&lt;=2000,"Midijob-Bereich – bitte prüfen","Über Minijob-/Midijob-Grenze"))</f>
        <v>Innerhalb der Minijob-Grenze (603 €/Monat)</v>
      </c>
      <c r="D34" s="67"/>
      <c r="E34" s="67"/>
    </row>
    <row r="36" spans="2:5" ht="15.75" customHeight="1" x14ac:dyDescent="0.25">
      <c r="B36" s="68" t="str">
        <f ca="1">"Erstellt am "&amp;TEXT(TODAY(),"DD.MM.YYYY")&amp;"  ·  Beleg-Nr.: MJ-"&amp;Erfassung!C7&amp;"-"&amp;Erfassung!C18</f>
        <v>Erstellt am 11.10.YYYY  ·  Beleg-Nr.: MJ-2026-P-20260118</v>
      </c>
      <c r="C36" s="68"/>
      <c r="D36" s="68"/>
      <c r="E36" s="68"/>
    </row>
    <row r="37" spans="2:5" ht="24" customHeight="1" x14ac:dyDescent="0.25">
      <c r="B37" s="69" t="s">
        <v>25</v>
      </c>
      <c r="C37" s="69"/>
      <c r="D37" s="69"/>
      <c r="E37" s="69"/>
    </row>
  </sheetData>
  <mergeCells count="31">
    <mergeCell ref="C33:E33"/>
    <mergeCell ref="C34:E34"/>
    <mergeCell ref="B36:E36"/>
    <mergeCell ref="B37:E37"/>
    <mergeCell ref="C27:D27"/>
    <mergeCell ref="B29:C29"/>
    <mergeCell ref="D29:E30"/>
    <mergeCell ref="B30:C30"/>
    <mergeCell ref="B32:E32"/>
    <mergeCell ref="B17:C17"/>
    <mergeCell ref="D17:E17"/>
    <mergeCell ref="B20:E20"/>
    <mergeCell ref="C23:D23"/>
    <mergeCell ref="B24:E24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2:B3"/>
    <mergeCell ref="C2:E2"/>
    <mergeCell ref="C3:E3"/>
    <mergeCell ref="D7:E7"/>
    <mergeCell ref="D8:E8"/>
  </mergeCells>
  <conditionalFormatting sqref="B34">
    <cfRule type="expression" dxfId="5" priority="4">
      <formula>NOT(E23&lt;=603)</formula>
    </cfRule>
  </conditionalFormatting>
  <conditionalFormatting sqref="C34">
    <cfRule type="expression" dxfId="3" priority="5">
      <formula>NOT(E23&lt;=603)</formula>
    </cfRule>
  </conditionalFormatting>
  <pageMargins left="0.6" right="0.6" top="0.6" bottom="0.5" header="0.511811023622047" footer="0.511811023622047"/>
  <pageSetup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2000000}">
            <xm:f>NOT(Erfassung!C21&gt;=13.9)</xm:f>
            <x14:dxf>
              <font>
                <b/>
                <color rgb="FFA8342F"/>
                <name val="Calibri"/>
                <charset val="1"/>
              </font>
            </x14:dxf>
          </x14:cfRule>
          <xm:sqref>B33</xm:sqref>
        </x14:conditionalFormatting>
        <x14:conditionalFormatting xmlns:xm="http://schemas.microsoft.com/office/excel/2006/main">
          <x14:cfRule type="expression" priority="3" id="{00000000-000E-0000-0000-000003000000}">
            <xm:f>NOT(Erfassung!C21&gt;=13.9)</xm:f>
            <x14:dxf>
              <font>
                <color rgb="FFA8342F"/>
                <name val="Calibri"/>
                <charset val="1"/>
              </font>
            </x14:dxf>
          </x14:cfRule>
          <xm:sqref>C33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F25"/>
  <sheetViews>
    <sheetView showGridLines="0"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30" customWidth="1"/>
    <col min="3" max="3" width="26" customWidth="1"/>
    <col min="4" max="4" width="4" customWidth="1"/>
    <col min="5" max="5" width="30" customWidth="1"/>
    <col min="6" max="6" width="26" customWidth="1"/>
    <col min="7" max="7" width="2.42578125" customWidth="1"/>
  </cols>
  <sheetData>
    <row r="2" spans="2:6" ht="27.75" customHeight="1" x14ac:dyDescent="0.25">
      <c r="B2" s="70" t="s">
        <v>26</v>
      </c>
      <c r="C2" s="70"/>
      <c r="D2" s="70"/>
      <c r="E2" s="70"/>
      <c r="F2" s="70"/>
    </row>
    <row r="3" spans="2:6" ht="15.75" customHeight="1" x14ac:dyDescent="0.25">
      <c r="B3" s="71" t="s">
        <v>27</v>
      </c>
      <c r="C3" s="71"/>
      <c r="D3" s="71"/>
      <c r="E3" s="71"/>
      <c r="F3" s="71"/>
    </row>
    <row r="5" spans="2:6" ht="21.75" customHeight="1" x14ac:dyDescent="0.25">
      <c r="B5" s="72" t="s">
        <v>28</v>
      </c>
      <c r="C5" s="72"/>
      <c r="D5" s="72"/>
      <c r="E5" s="72"/>
      <c r="F5" s="72"/>
    </row>
    <row r="6" spans="2:6" ht="18.75" customHeight="1" x14ac:dyDescent="0.25">
      <c r="B6" s="34" t="s">
        <v>29</v>
      </c>
      <c r="C6" s="35" t="s">
        <v>30</v>
      </c>
      <c r="E6" s="34" t="s">
        <v>31</v>
      </c>
      <c r="F6" s="36">
        <v>46053</v>
      </c>
    </row>
    <row r="7" spans="2:6" ht="18.75" customHeight="1" x14ac:dyDescent="0.25">
      <c r="B7" s="34" t="s">
        <v>32</v>
      </c>
      <c r="C7" s="37">
        <v>2026</v>
      </c>
      <c r="E7" s="34" t="s">
        <v>33</v>
      </c>
      <c r="F7" s="35" t="s">
        <v>34</v>
      </c>
    </row>
    <row r="9" spans="2:6" ht="21.75" customHeight="1" x14ac:dyDescent="0.25">
      <c r="B9" s="72" t="s">
        <v>5</v>
      </c>
      <c r="C9" s="72"/>
      <c r="D9" s="72"/>
      <c r="E9" s="72"/>
      <c r="F9" s="72"/>
    </row>
    <row r="10" spans="2:6" ht="18.75" customHeight="1" x14ac:dyDescent="0.25">
      <c r="B10" s="34" t="s">
        <v>35</v>
      </c>
      <c r="C10" s="35" t="s">
        <v>36</v>
      </c>
      <c r="E10" s="34" t="s">
        <v>37</v>
      </c>
      <c r="F10" s="35" t="s">
        <v>38</v>
      </c>
    </row>
    <row r="11" spans="2:6" ht="18.75" customHeight="1" x14ac:dyDescent="0.25">
      <c r="B11" s="34" t="s">
        <v>39</v>
      </c>
      <c r="C11" s="35" t="s">
        <v>40</v>
      </c>
      <c r="E11" s="34" t="s">
        <v>41</v>
      </c>
      <c r="F11" s="35" t="s">
        <v>42</v>
      </c>
    </row>
    <row r="12" spans="2:6" ht="18.75" customHeight="1" x14ac:dyDescent="0.25">
      <c r="B12" s="34" t="s">
        <v>43</v>
      </c>
      <c r="C12" s="35" t="s">
        <v>44</v>
      </c>
      <c r="E12" s="34" t="s">
        <v>45</v>
      </c>
      <c r="F12" s="35" t="s">
        <v>46</v>
      </c>
    </row>
    <row r="14" spans="2:6" ht="21.75" customHeight="1" x14ac:dyDescent="0.25">
      <c r="B14" s="72" t="s">
        <v>6</v>
      </c>
      <c r="C14" s="72"/>
      <c r="D14" s="72"/>
      <c r="E14" s="72"/>
      <c r="F14" s="72"/>
    </row>
    <row r="15" spans="2:6" ht="18.75" customHeight="1" x14ac:dyDescent="0.25">
      <c r="B15" s="34" t="s">
        <v>47</v>
      </c>
      <c r="C15" s="35" t="s">
        <v>48</v>
      </c>
      <c r="E15" s="34" t="s">
        <v>49</v>
      </c>
      <c r="F15" s="36">
        <v>45931</v>
      </c>
    </row>
    <row r="16" spans="2:6" ht="18.75" customHeight="1" x14ac:dyDescent="0.25">
      <c r="B16" s="34" t="s">
        <v>39</v>
      </c>
      <c r="C16" s="35" t="s">
        <v>50</v>
      </c>
      <c r="E16" s="34" t="s">
        <v>51</v>
      </c>
      <c r="F16" s="35" t="s">
        <v>52</v>
      </c>
    </row>
    <row r="17" spans="2:6" ht="18.75" customHeight="1" x14ac:dyDescent="0.25">
      <c r="B17" s="34" t="s">
        <v>43</v>
      </c>
      <c r="C17" s="35" t="s">
        <v>53</v>
      </c>
      <c r="E17" s="34" t="s">
        <v>54</v>
      </c>
      <c r="F17" s="35" t="s">
        <v>55</v>
      </c>
    </row>
    <row r="18" spans="2:6" ht="18.75" customHeight="1" x14ac:dyDescent="0.25">
      <c r="B18" s="34" t="s">
        <v>56</v>
      </c>
      <c r="C18" s="35" t="s">
        <v>57</v>
      </c>
      <c r="E18" s="34" t="s">
        <v>58</v>
      </c>
      <c r="F18" s="35" t="s">
        <v>59</v>
      </c>
    </row>
    <row r="20" spans="2:6" ht="21.75" customHeight="1" x14ac:dyDescent="0.25">
      <c r="B20" s="72" t="s">
        <v>60</v>
      </c>
      <c r="C20" s="72"/>
      <c r="D20" s="72"/>
      <c r="E20" s="72"/>
      <c r="F20" s="72"/>
    </row>
    <row r="21" spans="2:6" ht="18.75" customHeight="1" x14ac:dyDescent="0.25">
      <c r="B21" s="34" t="s">
        <v>61</v>
      </c>
      <c r="C21" s="38">
        <v>13.9</v>
      </c>
      <c r="E21" s="34" t="s">
        <v>62</v>
      </c>
      <c r="F21" s="39">
        <f>IF(F18="pflichtig",0.036,0)</f>
        <v>3.5999999999999997E-2</v>
      </c>
    </row>
    <row r="22" spans="2:6" ht="18.75" customHeight="1" x14ac:dyDescent="0.25">
      <c r="B22" s="34" t="s">
        <v>63</v>
      </c>
      <c r="C22" s="40">
        <v>38</v>
      </c>
      <c r="E22" s="34" t="s">
        <v>64</v>
      </c>
      <c r="F22" s="38">
        <v>0</v>
      </c>
    </row>
    <row r="23" spans="2:6" ht="18.75" customHeight="1" x14ac:dyDescent="0.25">
      <c r="B23" s="34" t="s">
        <v>65</v>
      </c>
      <c r="C23" s="38">
        <v>0</v>
      </c>
      <c r="E23" s="34" t="s">
        <v>66</v>
      </c>
      <c r="F23" s="35" t="s">
        <v>14</v>
      </c>
    </row>
    <row r="25" spans="2:6" ht="25.5" customHeight="1" x14ac:dyDescent="0.25">
      <c r="B25" s="73" t="s">
        <v>67</v>
      </c>
      <c r="C25" s="73"/>
      <c r="D25" s="73"/>
      <c r="E25" s="73"/>
      <c r="F25" s="73"/>
    </row>
  </sheetData>
  <mergeCells count="7">
    <mergeCell ref="B20:F20"/>
    <mergeCell ref="B25:F25"/>
    <mergeCell ref="B2:F2"/>
    <mergeCell ref="B3:F3"/>
    <mergeCell ref="B5:F5"/>
    <mergeCell ref="B9:F9"/>
    <mergeCell ref="B14:F14"/>
  </mergeCells>
  <dataValidations count="4">
    <dataValidation type="list" allowBlank="1" errorTitle="Ungültige Eingabe" error="Bitte aus der Liste wählen." sqref="C6" xr:uid="{00000000-0002-0000-0100-000000000000}">
      <formula1>"Januar,Februar,März,April,Mai,Juni,Juli,August,September,Oktober,November,Dezember"</formula1>
      <formula2>0</formula2>
    </dataValidation>
    <dataValidation type="list" allowBlank="1" errorTitle="Ungültige Eingabe" error="Bitte aus der Liste wählen." sqref="F7" xr:uid="{00000000-0002-0000-0100-000001000000}">
      <formula1>"Überweisung,Barauszahlung,Scheck"</formula1>
      <formula2>0</formula2>
    </dataValidation>
    <dataValidation type="list" allowBlank="1" errorTitle="Ungültige Eingabe" error="Bitte aus der Liste wählen." sqref="F16" xr:uid="{00000000-0002-0000-0100-000002000000}">
      <formula1>"Minijob (geringfügig entlohnt),Minijob (kurzfristig)"</formula1>
      <formula2>0</formula2>
    </dataValidation>
    <dataValidation type="list" allowBlank="1" errorTitle="Ungültige Eingabe" error="Bitte aus der Liste wählen." sqref="F18" xr:uid="{00000000-0002-0000-0100-000003000000}">
      <formula1>"pflichtig,befreit"</formula1>
      <formula2>0</formula2>
    </dataValidation>
  </dataValidations>
  <pageMargins left="0.5" right="0.5" top="0.6" bottom="0.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3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8.7109375" defaultRowHeight="15" x14ac:dyDescent="0.25"/>
  <cols>
    <col min="1" max="1" width="3" customWidth="1"/>
    <col min="2" max="2" width="28" customWidth="1"/>
    <col min="3" max="14" width="7.42578125" customWidth="1"/>
    <col min="15" max="15" width="13" customWidth="1"/>
    <col min="16" max="16" width="11" customWidth="1"/>
    <col min="17" max="17" width="20" customWidth="1"/>
  </cols>
  <sheetData>
    <row r="2" spans="2:17" ht="27.75" customHeight="1" x14ac:dyDescent="0.25">
      <c r="B2" s="70" t="s">
        <v>68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2:17" ht="15.75" customHeight="1" x14ac:dyDescent="0.25">
      <c r="B3" s="71" t="s">
        <v>69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5" spans="2:17" ht="13.5" customHeight="1" x14ac:dyDescent="0.25">
      <c r="B5" s="74" t="s">
        <v>70</v>
      </c>
      <c r="C5" s="74"/>
      <c r="D5" s="74"/>
      <c r="E5" s="74" t="s">
        <v>71</v>
      </c>
      <c r="F5" s="74"/>
      <c r="G5" s="74"/>
      <c r="H5" s="74"/>
      <c r="I5" s="74" t="s">
        <v>72</v>
      </c>
      <c r="J5" s="74"/>
      <c r="K5" s="74"/>
      <c r="L5" s="74"/>
      <c r="M5" s="74" t="s">
        <v>73</v>
      </c>
      <c r="N5" s="74"/>
      <c r="O5" s="74"/>
      <c r="P5" s="74"/>
      <c r="Q5" s="74"/>
    </row>
    <row r="6" spans="2:17" ht="25.5" customHeight="1" x14ac:dyDescent="0.25">
      <c r="B6" s="75">
        <f>COUNTIF(O10:O19,"&gt;0")</f>
        <v>5</v>
      </c>
      <c r="C6" s="75"/>
      <c r="D6" s="75"/>
      <c r="E6" s="76">
        <f>SUM(O10:O19)</f>
        <v>23903.5</v>
      </c>
      <c r="F6" s="76"/>
      <c r="G6" s="76"/>
      <c r="H6" s="76"/>
      <c r="I6" s="76">
        <f>SUM(O10:O19)/12</f>
        <v>1991.9583333333333</v>
      </c>
      <c r="J6" s="76"/>
      <c r="K6" s="76"/>
      <c r="L6" s="76"/>
      <c r="M6" s="75">
        <f>COUNTIF(P10:P19,"über*")</f>
        <v>0</v>
      </c>
      <c r="N6" s="75"/>
      <c r="O6" s="75"/>
      <c r="P6" s="75"/>
      <c r="Q6" s="75"/>
    </row>
    <row r="7" spans="2:17" ht="6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9" spans="2:17" ht="19.5" customHeight="1" x14ac:dyDescent="0.25">
      <c r="B9" s="42" t="s">
        <v>74</v>
      </c>
      <c r="C9" s="22" t="s">
        <v>75</v>
      </c>
      <c r="D9" s="22" t="s">
        <v>76</v>
      </c>
      <c r="E9" s="22" t="s">
        <v>77</v>
      </c>
      <c r="F9" s="22" t="s">
        <v>78</v>
      </c>
      <c r="G9" s="22" t="s">
        <v>79</v>
      </c>
      <c r="H9" s="22" t="s">
        <v>80</v>
      </c>
      <c r="I9" s="22" t="s">
        <v>81</v>
      </c>
      <c r="J9" s="22" t="s">
        <v>82</v>
      </c>
      <c r="K9" s="22" t="s">
        <v>83</v>
      </c>
      <c r="L9" s="22" t="s">
        <v>84</v>
      </c>
      <c r="M9" s="22" t="s">
        <v>85</v>
      </c>
      <c r="N9" s="22" t="s">
        <v>86</v>
      </c>
      <c r="O9" s="43" t="s">
        <v>87</v>
      </c>
      <c r="P9" s="43" t="s">
        <v>88</v>
      </c>
      <c r="Q9" s="43" t="s">
        <v>89</v>
      </c>
    </row>
    <row r="10" spans="2:17" ht="18" customHeight="1" x14ac:dyDescent="0.25">
      <c r="B10" s="44" t="s">
        <v>48</v>
      </c>
      <c r="C10" s="45">
        <v>528.20000000000005</v>
      </c>
      <c r="D10" s="45">
        <v>542.1</v>
      </c>
      <c r="E10" s="45">
        <v>556</v>
      </c>
      <c r="F10" s="45">
        <v>520</v>
      </c>
      <c r="G10" s="45">
        <v>563</v>
      </c>
      <c r="H10" s="45">
        <v>535.5</v>
      </c>
      <c r="I10" s="45">
        <v>549.4</v>
      </c>
      <c r="J10" s="45">
        <v>556</v>
      </c>
      <c r="K10" s="45">
        <v>542.1</v>
      </c>
      <c r="L10" s="45">
        <v>528.20000000000005</v>
      </c>
      <c r="M10" s="45">
        <v>563</v>
      </c>
      <c r="N10" s="45">
        <v>550</v>
      </c>
      <c r="O10" s="46">
        <f t="shared" ref="O10:O19" si="0">IF(B10="","–",SUM(C10:N10))</f>
        <v>6533.5000000000009</v>
      </c>
      <c r="P10" s="47" t="str">
        <f t="shared" ref="P10:P19" si="1">IF(B10="","–",IF(MAX(C10:N10)&gt;603,"über Monat",IF(SUM(C10:N10)&gt;7236,"über Jahr","im Rahmen")))</f>
        <v>im Rahmen</v>
      </c>
      <c r="Q10" s="48" t="s">
        <v>57</v>
      </c>
    </row>
    <row r="11" spans="2:17" ht="18" customHeight="1" x14ac:dyDescent="0.25">
      <c r="B11" s="49" t="s">
        <v>90</v>
      </c>
      <c r="C11" s="45">
        <v>417</v>
      </c>
      <c r="D11" s="45">
        <v>445</v>
      </c>
      <c r="E11" s="45">
        <v>459</v>
      </c>
      <c r="F11" s="45">
        <v>431</v>
      </c>
      <c r="G11" s="45">
        <v>473</v>
      </c>
      <c r="H11" s="45">
        <v>459</v>
      </c>
      <c r="I11" s="45">
        <v>445</v>
      </c>
      <c r="J11" s="45">
        <v>487</v>
      </c>
      <c r="K11" s="45">
        <v>459</v>
      </c>
      <c r="L11" s="45">
        <v>431</v>
      </c>
      <c r="M11" s="45">
        <v>445</v>
      </c>
      <c r="N11" s="45">
        <v>459</v>
      </c>
      <c r="O11" s="46">
        <f t="shared" si="0"/>
        <v>5410</v>
      </c>
      <c r="P11" s="47" t="str">
        <f t="shared" si="1"/>
        <v>im Rahmen</v>
      </c>
      <c r="Q11" s="48" t="s">
        <v>91</v>
      </c>
    </row>
    <row r="12" spans="2:17" ht="18" customHeight="1" x14ac:dyDescent="0.25">
      <c r="B12" s="44" t="s">
        <v>92</v>
      </c>
      <c r="C12" s="45">
        <v>600</v>
      </c>
      <c r="D12" s="45">
        <v>595</v>
      </c>
      <c r="E12" s="45">
        <v>603</v>
      </c>
      <c r="F12" s="45">
        <v>590</v>
      </c>
      <c r="G12" s="45">
        <v>603</v>
      </c>
      <c r="H12" s="45">
        <v>598</v>
      </c>
      <c r="I12" s="45">
        <v>601</v>
      </c>
      <c r="J12" s="45">
        <v>603</v>
      </c>
      <c r="K12" s="45">
        <v>596</v>
      </c>
      <c r="L12" s="45">
        <v>600</v>
      </c>
      <c r="M12" s="45">
        <v>603</v>
      </c>
      <c r="N12" s="45">
        <v>599</v>
      </c>
      <c r="O12" s="46">
        <f t="shared" si="0"/>
        <v>7191</v>
      </c>
      <c r="P12" s="47" t="str">
        <f t="shared" si="1"/>
        <v>im Rahmen</v>
      </c>
      <c r="Q12" s="48" t="s">
        <v>93</v>
      </c>
    </row>
    <row r="13" spans="2:17" ht="18" customHeight="1" x14ac:dyDescent="0.25">
      <c r="B13" s="49" t="s">
        <v>94</v>
      </c>
      <c r="C13" s="45">
        <v>278</v>
      </c>
      <c r="D13" s="45">
        <v>292</v>
      </c>
      <c r="E13" s="45">
        <v>306</v>
      </c>
      <c r="F13" s="45">
        <v>264</v>
      </c>
      <c r="G13" s="45">
        <v>320</v>
      </c>
      <c r="H13" s="45">
        <v>292</v>
      </c>
      <c r="I13" s="45">
        <v>278</v>
      </c>
      <c r="J13" s="45">
        <v>306</v>
      </c>
      <c r="K13" s="45">
        <v>292</v>
      </c>
      <c r="L13" s="45">
        <v>264</v>
      </c>
      <c r="M13" s="45">
        <v>278</v>
      </c>
      <c r="N13" s="45">
        <v>306</v>
      </c>
      <c r="O13" s="46">
        <f t="shared" si="0"/>
        <v>3476</v>
      </c>
      <c r="P13" s="47" t="str">
        <f t="shared" si="1"/>
        <v>im Rahmen</v>
      </c>
      <c r="Q13" s="48" t="s">
        <v>95</v>
      </c>
    </row>
    <row r="14" spans="2:17" ht="18" customHeight="1" x14ac:dyDescent="0.25">
      <c r="B14" s="44" t="s">
        <v>96</v>
      </c>
      <c r="C14" s="45">
        <v>0</v>
      </c>
      <c r="D14" s="45">
        <v>0</v>
      </c>
      <c r="E14" s="45">
        <v>0</v>
      </c>
      <c r="F14" s="45">
        <v>0</v>
      </c>
      <c r="G14" s="45">
        <v>180.7</v>
      </c>
      <c r="H14" s="45">
        <v>264.10000000000002</v>
      </c>
      <c r="I14" s="45">
        <v>292</v>
      </c>
      <c r="J14" s="45">
        <v>306</v>
      </c>
      <c r="K14" s="45">
        <v>250.2</v>
      </c>
      <c r="L14" s="45">
        <v>0</v>
      </c>
      <c r="M14" s="45">
        <v>0</v>
      </c>
      <c r="N14" s="45">
        <v>0</v>
      </c>
      <c r="O14" s="46">
        <f t="shared" si="0"/>
        <v>1293</v>
      </c>
      <c r="P14" s="47" t="str">
        <f t="shared" si="1"/>
        <v>im Rahmen</v>
      </c>
      <c r="Q14" s="48" t="s">
        <v>97</v>
      </c>
    </row>
    <row r="15" spans="2:17" ht="18" customHeight="1" x14ac:dyDescent="0.25">
      <c r="B15" s="50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46" t="str">
        <f t="shared" si="0"/>
        <v>–</v>
      </c>
      <c r="P15" s="47" t="str">
        <f t="shared" si="1"/>
        <v>–</v>
      </c>
      <c r="Q15" s="52"/>
    </row>
    <row r="16" spans="2:17" ht="18" customHeight="1" x14ac:dyDescent="0.25">
      <c r="B16" s="53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46" t="str">
        <f t="shared" si="0"/>
        <v>–</v>
      </c>
      <c r="P16" s="47" t="str">
        <f t="shared" si="1"/>
        <v>–</v>
      </c>
      <c r="Q16" s="52"/>
    </row>
    <row r="17" spans="2:17" ht="18" customHeight="1" x14ac:dyDescent="0.25"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46" t="str">
        <f t="shared" si="0"/>
        <v>–</v>
      </c>
      <c r="P17" s="47" t="str">
        <f t="shared" si="1"/>
        <v>–</v>
      </c>
      <c r="Q17" s="52"/>
    </row>
    <row r="18" spans="2:17" ht="18" customHeight="1" x14ac:dyDescent="0.25">
      <c r="B18" s="53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46" t="str">
        <f t="shared" si="0"/>
        <v>–</v>
      </c>
      <c r="P18" s="47" t="str">
        <f t="shared" si="1"/>
        <v>–</v>
      </c>
      <c r="Q18" s="52"/>
    </row>
    <row r="19" spans="2:17" ht="18" customHeight="1" x14ac:dyDescent="0.25">
      <c r="B19" s="50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46" t="str">
        <f t="shared" si="0"/>
        <v>–</v>
      </c>
      <c r="P19" s="47" t="str">
        <f t="shared" si="1"/>
        <v>–</v>
      </c>
      <c r="Q19" s="52"/>
    </row>
    <row r="20" spans="2:17" ht="19.5" customHeight="1" x14ac:dyDescent="0.25">
      <c r="B20" s="54" t="s">
        <v>98</v>
      </c>
      <c r="C20" s="55">
        <f t="shared" ref="C20:O20" si="2">SUM(C10:C19)</f>
        <v>1823.2</v>
      </c>
      <c r="D20" s="55">
        <f t="shared" si="2"/>
        <v>1874.1</v>
      </c>
      <c r="E20" s="55">
        <f t="shared" si="2"/>
        <v>1924</v>
      </c>
      <c r="F20" s="55">
        <f t="shared" si="2"/>
        <v>1805</v>
      </c>
      <c r="G20" s="55">
        <f t="shared" si="2"/>
        <v>2139.6999999999998</v>
      </c>
      <c r="H20" s="55">
        <f t="shared" si="2"/>
        <v>2148.6</v>
      </c>
      <c r="I20" s="55">
        <f t="shared" si="2"/>
        <v>2165.4</v>
      </c>
      <c r="J20" s="55">
        <f t="shared" si="2"/>
        <v>2258</v>
      </c>
      <c r="K20" s="55">
        <f t="shared" si="2"/>
        <v>2139.2999999999997</v>
      </c>
      <c r="L20" s="55">
        <f t="shared" si="2"/>
        <v>1823.2</v>
      </c>
      <c r="M20" s="55">
        <f t="shared" si="2"/>
        <v>1889</v>
      </c>
      <c r="N20" s="55">
        <f t="shared" si="2"/>
        <v>1914</v>
      </c>
      <c r="O20" s="56">
        <f t="shared" si="2"/>
        <v>23903.5</v>
      </c>
      <c r="P20" s="57"/>
      <c r="Q20" s="57"/>
    </row>
    <row r="38" spans="2:17" ht="24" customHeight="1" x14ac:dyDescent="0.25">
      <c r="B38" s="77" t="s">
        <v>99</v>
      </c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</row>
  </sheetData>
  <mergeCells count="11">
    <mergeCell ref="B6:D6"/>
    <mergeCell ref="E6:H6"/>
    <mergeCell ref="I6:L6"/>
    <mergeCell ref="M6:Q6"/>
    <mergeCell ref="B38:Q38"/>
    <mergeCell ref="B2:Q2"/>
    <mergeCell ref="B3:Q3"/>
    <mergeCell ref="B5:D5"/>
    <mergeCell ref="E5:H5"/>
    <mergeCell ref="I5:L5"/>
    <mergeCell ref="M5:Q5"/>
  </mergeCells>
  <conditionalFormatting sqref="C10:N19">
    <cfRule type="cellIs" dxfId="2" priority="4" operator="greaterThan">
      <formula>603</formula>
    </cfRule>
  </conditionalFormatting>
  <conditionalFormatting sqref="O10:O19">
    <cfRule type="dataBar" priority="5">
      <dataBar>
        <cfvo type="num" val="0"/>
        <cfvo type="num" val="7236"/>
        <color rgb="FF4C6E8A"/>
      </dataBar>
      <extLst>
        <ext xmlns:x14="http://schemas.microsoft.com/office/spreadsheetml/2009/9/main" uri="{B025F937-C7B1-47D3-B67F-A62EFF666E3E}">
          <x14:id>{3A54F8A9-E767-492F-A61B-70D0EB3F5B81}</x14:id>
        </ext>
      </extLst>
    </cfRule>
  </conditionalFormatting>
  <conditionalFormatting sqref="P10:P19">
    <cfRule type="expression" dxfId="1" priority="2">
      <formula>P10="im Rahmen"</formula>
    </cfRule>
    <cfRule type="expression" dxfId="0" priority="3">
      <formula>LEFT(P10,4)="über"</formula>
    </cfRule>
  </conditionalFormatting>
  <pageMargins left="0.3" right="0.3" top="0.4" bottom="0.4" header="0.511811023622047" footer="0.511811023622047"/>
  <pageSetup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54F8A9-E767-492F-A61B-70D0EB3F5B81}">
            <x14:dataBar axisPosition="none">
              <x14:cfvo type="num">
                <xm:f>0</xm:f>
              </x14:cfvo>
              <x14:cfvo type="num">
                <xm:f>7236</xm:f>
              </x14:cfvo>
              <x14:negativeFillColor rgb="FF4C6E8A"/>
            </x14:dataBar>
          </x14:cfRule>
          <xm:sqref>O10:O19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D24"/>
  <sheetViews>
    <sheetView showGridLines="0" zoomScale="110" zoomScaleNormal="110" workbookViewId="0"/>
  </sheetViews>
  <sheetFormatPr baseColWidth="10" defaultColWidth="8.7109375" defaultRowHeight="15" x14ac:dyDescent="0.25"/>
  <cols>
    <col min="1" max="1" width="3" customWidth="1"/>
    <col min="2" max="2" width="4" customWidth="1"/>
    <col min="3" max="3" width="34" customWidth="1"/>
    <col min="4" max="4" width="70" customWidth="1"/>
    <col min="5" max="5" width="3" customWidth="1"/>
  </cols>
  <sheetData>
    <row r="2" spans="2:4" ht="27.75" customHeight="1" x14ac:dyDescent="0.25">
      <c r="B2" s="78" t="s">
        <v>100</v>
      </c>
      <c r="C2" s="78"/>
      <c r="D2" s="78"/>
    </row>
    <row r="3" spans="2:4" ht="15.75" customHeight="1" x14ac:dyDescent="0.25">
      <c r="B3" s="71" t="s">
        <v>101</v>
      </c>
      <c r="C3" s="71"/>
      <c r="D3" s="71"/>
    </row>
    <row r="5" spans="2:4" ht="21.75" customHeight="1" x14ac:dyDescent="0.25">
      <c r="B5" s="79" t="s">
        <v>102</v>
      </c>
      <c r="C5" s="79"/>
      <c r="D5" s="79"/>
    </row>
    <row r="6" spans="2:4" ht="45" customHeight="1" x14ac:dyDescent="0.25">
      <c r="B6" s="58" t="s">
        <v>103</v>
      </c>
      <c r="C6" s="59" t="s">
        <v>104</v>
      </c>
      <c r="D6" s="60" t="s">
        <v>105</v>
      </c>
    </row>
    <row r="7" spans="2:4" ht="45" customHeight="1" x14ac:dyDescent="0.25">
      <c r="B7" s="58" t="s">
        <v>106</v>
      </c>
      <c r="C7" s="59" t="s">
        <v>107</v>
      </c>
      <c r="D7" s="60" t="s">
        <v>108</v>
      </c>
    </row>
    <row r="8" spans="2:4" ht="45" customHeight="1" x14ac:dyDescent="0.25">
      <c r="B8" s="58" t="s">
        <v>109</v>
      </c>
      <c r="C8" s="59" t="s">
        <v>110</v>
      </c>
      <c r="D8" s="60" t="s">
        <v>111</v>
      </c>
    </row>
    <row r="9" spans="2:4" ht="45" customHeight="1" x14ac:dyDescent="0.25">
      <c r="B9" s="58" t="s">
        <v>112</v>
      </c>
      <c r="C9" s="59" t="s">
        <v>113</v>
      </c>
      <c r="D9" s="60" t="s">
        <v>114</v>
      </c>
    </row>
    <row r="10" spans="2:4" ht="30" customHeight="1" x14ac:dyDescent="0.25">
      <c r="B10" s="58" t="s">
        <v>115</v>
      </c>
      <c r="C10" s="59" t="s">
        <v>116</v>
      </c>
      <c r="D10" s="60" t="s">
        <v>117</v>
      </c>
    </row>
    <row r="12" spans="2:4" ht="21.75" customHeight="1" x14ac:dyDescent="0.25">
      <c r="B12" s="79" t="s">
        <v>118</v>
      </c>
      <c r="C12" s="79"/>
      <c r="D12" s="79"/>
    </row>
    <row r="13" spans="2:4" ht="18" customHeight="1" x14ac:dyDescent="0.25">
      <c r="C13" s="61" t="s">
        <v>119</v>
      </c>
      <c r="D13" s="60" t="s">
        <v>120</v>
      </c>
    </row>
    <row r="14" spans="2:4" ht="18" customHeight="1" x14ac:dyDescent="0.25">
      <c r="C14" s="61" t="s">
        <v>121</v>
      </c>
      <c r="D14" s="60" t="s">
        <v>122</v>
      </c>
    </row>
    <row r="15" spans="2:4" ht="18" customHeight="1" x14ac:dyDescent="0.25">
      <c r="C15" s="61" t="s">
        <v>123</v>
      </c>
      <c r="D15" s="60" t="s">
        <v>124</v>
      </c>
    </row>
    <row r="16" spans="2:4" ht="18" customHeight="1" x14ac:dyDescent="0.25">
      <c r="C16" s="61" t="s">
        <v>125</v>
      </c>
      <c r="D16" s="60" t="s">
        <v>126</v>
      </c>
    </row>
    <row r="18" spans="2:4" ht="21.75" customHeight="1" x14ac:dyDescent="0.25">
      <c r="B18" s="79" t="s">
        <v>127</v>
      </c>
      <c r="C18" s="79"/>
      <c r="D18" s="79"/>
    </row>
    <row r="19" spans="2:4" ht="18" customHeight="1" x14ac:dyDescent="0.25">
      <c r="C19" s="61" t="s">
        <v>128</v>
      </c>
      <c r="D19" s="60" t="s">
        <v>129</v>
      </c>
    </row>
    <row r="20" spans="2:4" ht="18" customHeight="1" x14ac:dyDescent="0.25">
      <c r="C20" s="61" t="s">
        <v>130</v>
      </c>
      <c r="D20" s="60" t="s">
        <v>131</v>
      </c>
    </row>
    <row r="21" spans="2:4" ht="18" customHeight="1" x14ac:dyDescent="0.25">
      <c r="C21" s="61" t="s">
        <v>132</v>
      </c>
      <c r="D21" s="60" t="s">
        <v>133</v>
      </c>
    </row>
    <row r="22" spans="2:4" ht="18" customHeight="1" x14ac:dyDescent="0.25">
      <c r="C22" s="61" t="s">
        <v>134</v>
      </c>
      <c r="D22" s="60" t="s">
        <v>135</v>
      </c>
    </row>
    <row r="24" spans="2:4" ht="39.75" customHeight="1" x14ac:dyDescent="0.25">
      <c r="B24" s="77" t="s">
        <v>136</v>
      </c>
      <c r="C24" s="77"/>
      <c r="D24" s="77"/>
    </row>
  </sheetData>
  <mergeCells count="6">
    <mergeCell ref="B24:D24"/>
    <mergeCell ref="B2:D2"/>
    <mergeCell ref="B3:D3"/>
    <mergeCell ref="B5:D5"/>
    <mergeCell ref="B12:D12"/>
    <mergeCell ref="B18:D18"/>
  </mergeCells>
  <pageMargins left="0.5" right="0.5" top="0.6" bottom="0.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Entgeltabrechnung</vt:lpstr>
      <vt:lpstr>Erfassung</vt:lpstr>
      <vt:lpstr>Jahreskonto</vt:lpstr>
      <vt:lpstr>Hinweise</vt:lpstr>
      <vt:lpstr>Entgeltabrechnung!Druckbereich</vt:lpstr>
      <vt:lpstr>Erfassung!Druckbereich</vt:lpstr>
      <vt:lpstr>Hinweise!Druckbereich</vt:lpstr>
      <vt:lpstr>Jahreskonto!Druckbereich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Minijob-Entgeltabrechnung 2026</dc:title>
  <dc:subject/>
  <dc:creator>openpyxl</dc:creator>
  <cp:keywords>Minijob Entgeltabrechnung Lohnabrechnung Vorlage 2026</cp:keywords>
  <dc:description>Corporate Minijob-Entgeltabrechnung mit Erfassung, Jahreskonto und Hinweisen.</dc:description>
  <cp:lastModifiedBy>Sergio Jiménez Canales</cp:lastModifiedBy>
  <cp:revision>2</cp:revision>
  <dcterms:created xsi:type="dcterms:W3CDTF">2026-10-10T07:02:10Z</dcterms:created>
  <dcterms:modified xsi:type="dcterms:W3CDTF">2026-10-11T11:12:26Z</dcterms:modified>
  <dc:language>en-US</dc:language>
</cp:coreProperties>
</file>