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5AFEE0BD-D889-49A9-8CF7-CD23674CFFA1}" xr6:coauthVersionLast="47" xr6:coauthVersionMax="47" xr10:uidLastSave="{00000000-0000-0000-0000-000000000000}"/>
  <bookViews>
    <workbookView xWindow="690" yWindow="690" windowWidth="25500" windowHeight="13500" tabRatio="500" activeTab="2" xr2:uid="{00000000-000D-0000-FFFF-FFFF00000000}"/>
  </bookViews>
  <sheets>
    <sheet name="Grundlagen" sheetId="1" r:id="rId1"/>
    <sheet name="Stundennachweis" sheetId="2" r:id="rId2"/>
    <sheet name="Lohnabrechnung" sheetId="3" r:id="rId3"/>
    <sheet name="Jahresübersicht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7" i="4" l="1"/>
  <c r="G17" i="4" s="1"/>
  <c r="D17" i="4"/>
  <c r="D16" i="4"/>
  <c r="E16" i="4" s="1"/>
  <c r="G16" i="4" s="1"/>
  <c r="D15" i="4"/>
  <c r="E15" i="4" s="1"/>
  <c r="G15" i="4" s="1"/>
  <c r="D14" i="4"/>
  <c r="E14" i="4" s="1"/>
  <c r="G14" i="4" s="1"/>
  <c r="D13" i="4"/>
  <c r="E13" i="4" s="1"/>
  <c r="G13" i="4" s="1"/>
  <c r="E12" i="4"/>
  <c r="G12" i="4" s="1"/>
  <c r="D12" i="4"/>
  <c r="D11" i="4"/>
  <c r="E11" i="4" s="1"/>
  <c r="G11" i="4" s="1"/>
  <c r="D10" i="4"/>
  <c r="E10" i="4" s="1"/>
  <c r="G10" i="4" s="1"/>
  <c r="D9" i="4"/>
  <c r="E9" i="4" s="1"/>
  <c r="G9" i="4" s="1"/>
  <c r="D8" i="4"/>
  <c r="E8" i="4" s="1"/>
  <c r="G8" i="4" s="1"/>
  <c r="E7" i="4"/>
  <c r="G7" i="4" s="1"/>
  <c r="D7" i="4"/>
  <c r="D6" i="4"/>
  <c r="E24" i="2"/>
  <c r="G21" i="2"/>
  <c r="C16" i="3" s="1"/>
  <c r="G20" i="2"/>
  <c r="C20" i="2"/>
  <c r="G19" i="2"/>
  <c r="C19" i="2"/>
  <c r="G18" i="2"/>
  <c r="C18" i="2"/>
  <c r="G17" i="2"/>
  <c r="C17" i="2"/>
  <c r="G16" i="2"/>
  <c r="C16" i="2"/>
  <c r="G15" i="2"/>
  <c r="C15" i="2"/>
  <c r="G14" i="2"/>
  <c r="C14" i="2"/>
  <c r="G13" i="2"/>
  <c r="C13" i="2"/>
  <c r="G12" i="2"/>
  <c r="C12" i="2"/>
  <c r="G11" i="2"/>
  <c r="C11" i="2"/>
  <c r="G10" i="2"/>
  <c r="C10" i="2"/>
  <c r="G9" i="2"/>
  <c r="C9" i="2"/>
  <c r="G8" i="2"/>
  <c r="C8" i="2"/>
  <c r="G7" i="2"/>
  <c r="C7" i="2"/>
  <c r="C16" i="1"/>
  <c r="C8" i="1"/>
  <c r="D21" i="4" s="1"/>
  <c r="C32" i="3"/>
  <c r="C31" i="3"/>
  <c r="C30" i="3"/>
  <c r="C29" i="3"/>
  <c r="C28" i="3"/>
  <c r="C27" i="3"/>
  <c r="C21" i="3"/>
  <c r="C17" i="3"/>
  <c r="C11" i="3"/>
  <c r="C7" i="3"/>
  <c r="E23" i="2" l="1"/>
  <c r="D18" i="3" s="1"/>
  <c r="C6" i="4"/>
  <c r="C18" i="4" l="1"/>
  <c r="E6" i="4"/>
  <c r="D21" i="3"/>
  <c r="D22" i="3" s="1"/>
  <c r="D29" i="3"/>
  <c r="B37" i="3"/>
  <c r="D32" i="3"/>
  <c r="D31" i="3"/>
  <c r="D30" i="3"/>
  <c r="D28" i="3"/>
  <c r="D27" i="3"/>
  <c r="D24" i="3"/>
  <c r="E18" i="4" l="1"/>
  <c r="G6" i="4"/>
  <c r="F6" i="4"/>
  <c r="F7" i="4" s="1"/>
  <c r="F8" i="4" s="1"/>
  <c r="F9" i="4" s="1"/>
  <c r="F10" i="4" s="1"/>
  <c r="F11" i="4" s="1"/>
  <c r="F12" i="4" s="1"/>
  <c r="F13" i="4" s="1"/>
  <c r="F14" i="4" s="1"/>
  <c r="F15" i="4" s="1"/>
  <c r="F16" i="4" s="1"/>
  <c r="F17" i="4" s="1"/>
  <c r="F18" i="4" s="1"/>
  <c r="D34" i="3"/>
  <c r="D35" i="3" s="1"/>
  <c r="E20" i="4" l="1"/>
  <c r="D20" i="4"/>
</calcChain>
</file>

<file path=xl/sharedStrings.xml><?xml version="1.0" encoding="utf-8"?>
<sst xmlns="http://schemas.openxmlformats.org/spreadsheetml/2006/main" count="130" uniqueCount="115">
  <si>
    <t>Grundlagen &amp; Anleitung</t>
  </si>
  <si>
    <t>Minijob-Lohnabrechnung · Rechengrößen 2026 · zentrale Datenquelle für alle Blätter</t>
  </si>
  <si>
    <t>Rechengrößen 2026  (gelb = anpassbar)</t>
  </si>
  <si>
    <t>Bezeichnung</t>
  </si>
  <si>
    <t>Wert</t>
  </si>
  <si>
    <t>Erläuterung</t>
  </si>
  <si>
    <t>Mindestlohn (€/Stunde)</t>
  </si>
  <si>
    <t>Gesetzlicher Mindestlohn ab 01.01.2026.</t>
  </si>
  <si>
    <t>Geringfügigkeitsgrenze (€/Monat)</t>
  </si>
  <si>
    <t>Monatliche Verdienstgrenze für Minijobs.</t>
  </si>
  <si>
    <t>Jahresgrenze (€)</t>
  </si>
  <si>
    <t>12 × Monatsgrenze = max. Jahresverdienst.</t>
  </si>
  <si>
    <t>Pauschalbeitrag Rentenvers. (AG)</t>
  </si>
  <si>
    <t>Arbeitgeber-Pauschale zur Rentenversicherung.</t>
  </si>
  <si>
    <t>Pauschalbeitrag Krankenvers. (AG)</t>
  </si>
  <si>
    <t>Nur bei gesetzlich Krankenversicherten.</t>
  </si>
  <si>
    <t>Pauschsteuer (AG)</t>
  </si>
  <si>
    <t>Einheitssteuer inkl. Soli &amp; Kirchensteuer.</t>
  </si>
  <si>
    <t>Umlage U1 (Krankheit)</t>
  </si>
  <si>
    <t>Erstattung bei Entgeltfortzahlung (Krankheit).</t>
  </si>
  <si>
    <t>Umlage U2 (Mutterschaft)</t>
  </si>
  <si>
    <t>Ausgleich Mutterschaftsaufwendungen.</t>
  </si>
  <si>
    <t>Insolvenzgeldumlage</t>
  </si>
  <si>
    <t>Umlage zur Sicherung bei Insolvenz.</t>
  </si>
  <si>
    <t>Arbeitnehmer-Eigenanteil Rentenvers.</t>
  </si>
  <si>
    <t>Aufstockung 15 % → 18,6 %; entfällt bei Befreiung.</t>
  </si>
  <si>
    <t>Arbeitgeber-Belastung gesamt (Summe Pauschalen)</t>
  </si>
  <si>
    <t>zzgl. Unfallversicherung (Berufsgenossenschaft), betriebsindividuell.</t>
  </si>
  <si>
    <t>Hinweise</t>
  </si>
  <si>
    <t>•  Rentenversicherung: Minijobber sind grundsätzlich rentenversicherungspflichtig (Eigenanteil 3,6 %). Auf Antrag ist eine Befreiung möglich – dann ist der Nettolohn gleich dem Bruttolohn (ohne RV-Ansprüche).</t>
  </si>
  <si>
    <t>•  Krankenversicherungs-Pauschale (13 %) fällt nur an, wenn die Person gesetzlich krankenversichert ist.</t>
  </si>
  <si>
    <t>•  Die Verdienstgrenze darf im Jahr bis zu zweimal unvorhergesehen überschritten werden (z. B. Krankheitsvertretung).</t>
  </si>
  <si>
    <t>•  Pauschsteuer (2 %) und Beiträge werden an die Minijob-Zentrale abgeführt; die Sätze können sich jährlich ändern.</t>
  </si>
  <si>
    <t>1.  Im Blatt „Stundennachweis“ Arbeitstage, Zeiten und Pausen eintragen – Stunden und Bruttolohn werden berechnet.</t>
  </si>
  <si>
    <t>2.  Im Blatt „Lohnabrechnung“ Stamm­daten der Person ergänzen und ggf. RV-Befreiung auf „Ja“ setzen.</t>
  </si>
  <si>
    <t>3.  Netto­auszahlung und Arbeitgeberkosten berechnen sich automatisch aus diesen Grundlagen.</t>
  </si>
  <si>
    <t>4.  Im Blatt „Jahresübersicht“ die Monate pflegen und die Einhaltung der 603-€- bzw. 7.236-€-Grenze prüfen.</t>
  </si>
  <si>
    <t>Hinweis: Alle Namen und Daten sind frei erfunden und dienen nur als Beispiel. Diese Vorlage ersetzt keine steuer- oder sozialversicherungsrechtliche Beratung. Angaben nach Stand 2026 – bitte aktuell halten.</t>
  </si>
  <si>
    <t>Stundennachweis</t>
  </si>
  <si>
    <t>Arbeitszeiterfassung je Arbeitstag · Grundlage für den Bruttolohn</t>
  </si>
  <si>
    <t>Arbeitnehmer/in:</t>
  </si>
  <si>
    <t>Erika Muster</t>
  </si>
  <si>
    <t>Abrechnungsmonat:</t>
  </si>
  <si>
    <t>Januar 2026</t>
  </si>
  <si>
    <t>Stundenlohn (€/Std):</t>
  </si>
  <si>
    <t>Arbeitgeber:</t>
  </si>
  <si>
    <t>Muster GmbH</t>
  </si>
  <si>
    <t>Datum</t>
  </si>
  <si>
    <t>Wochentag</t>
  </si>
  <si>
    <t>Beginn</t>
  </si>
  <si>
    <t>Ende</t>
  </si>
  <si>
    <t>Pause (Std)</t>
  </si>
  <si>
    <t>Arbeitszeit (Std)</t>
  </si>
  <si>
    <t>Tätigkeit / Notiz</t>
  </si>
  <si>
    <t>Ladentätigkeit</t>
  </si>
  <si>
    <t>Lager / Kommissionierung</t>
  </si>
  <si>
    <t>Kundenberatung</t>
  </si>
  <si>
    <t>Summe Stunden im Monat</t>
  </si>
  <si>
    <t>Bruttolohn (Stunden × Stundenlohn)</t>
  </si>
  <si>
    <t>Max. Stunden/Monat bei 14.00 €/Std bis zur Grenze:</t>
  </si>
  <si>
    <t>Lohnabrechnung – Minijob</t>
  </si>
  <si>
    <t>Entgeltabrechnung für geringfügig Beschäftigte · Abrechnungszeitraum 2026</t>
  </si>
  <si>
    <t>Arbeitgeber / Arbeitnehmer</t>
  </si>
  <si>
    <t>Muster GmbH · Beispielstraße 1 · 12345 Musterstadt</t>
  </si>
  <si>
    <t>Betriebsnummer:</t>
  </si>
  <si>
    <t>00000000  (Beispiel)</t>
  </si>
  <si>
    <t>Personalnr. / SV-Nr.:</t>
  </si>
  <si>
    <t>P-0001  ·  65 000000 M 000 (Beispiel)</t>
  </si>
  <si>
    <t>Steuer-ID:</t>
  </si>
  <si>
    <t>00 000 000 000 (Beispiel)</t>
  </si>
  <si>
    <t>Eintrittsdatum:</t>
  </si>
  <si>
    <t>01.01.2026</t>
  </si>
  <si>
    <t>Beschäftigung:</t>
  </si>
  <si>
    <t>Minijob (geringfügig entlohnt, § 8 Abs. 1 Nr. 1 SGB IV)</t>
  </si>
  <si>
    <t>Antrag auf Befreiung von der Rentenversicherung?</t>
  </si>
  <si>
    <t>Nein</t>
  </si>
  <si>
    <t>Verdienst</t>
  </si>
  <si>
    <t>Geleistete Stunden</t>
  </si>
  <si>
    <t>Stundenlohn</t>
  </si>
  <si>
    <t>Bruttolohn</t>
  </si>
  <si>
    <t>Abzüge Arbeitnehmer/in</t>
  </si>
  <si>
    <t>Rentenversicherung – Eigenanteil</t>
  </si>
  <si>
    <t>Summe Abzüge Arbeitnehmer/in</t>
  </si>
  <si>
    <t>Auszahlungsbetrag (Netto)</t>
  </si>
  <si>
    <t>Arbeitgeberbelastung (zusätzlich zum Bruttolohn)</t>
  </si>
  <si>
    <t>Pauschalbeitrag Rentenversicherung</t>
  </si>
  <si>
    <t>Pauschalbeitrag Krankenversicherung</t>
  </si>
  <si>
    <t>Pauschsteuer</t>
  </si>
  <si>
    <t>Unfallversicherung (Berufsgenossenschaft)</t>
  </si>
  <si>
    <t>indiv.</t>
  </si>
  <si>
    <t>Summe Arbeitgeber-Abgaben</t>
  </si>
  <si>
    <t>Gesamtkosten Arbeitgeber (Brutto + Abgaben)</t>
  </si>
  <si>
    <t>Bei bestehender Befreiung von der Rentenversicherung entfällt der Arbeitnehmer-Abzug – der Nettolohn entspricht dann dem Bruttolohn. Werte gemäß Grundlagen 2026.</t>
  </si>
  <si>
    <t>Jahresübersicht 2026</t>
  </si>
  <si>
    <t>Überwachung der Monats- (603 €) und Jahresgrenze (7.236 €)</t>
  </si>
  <si>
    <t>Monat</t>
  </si>
  <si>
    <t>Stunden</t>
  </si>
  <si>
    <t>Kumuliert (Jahr)</t>
  </si>
  <si>
    <t>Status Monat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</si>
  <si>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</si>
  <si>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</si>
  <si>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</si>
  <si>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</si>
  <si>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</si>
  <si>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</si>
  <si>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</si>
  <si>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</si>
  <si>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</si>
  <si>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</si>
  <si>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</si>
  <si>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</si>
  <si>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Summe / Jahr</t>
  </si>
  <si>
    <t>Ø Verdienst / Monat</t>
  </si>
  <si>
    <t>Jahresgrenze</t>
  </si>
  <si>
    <t>Januar ist mit dem Blatt „Stundennachweis“ verknüpft; die übrigen Monate sind Beispielwerte (gelbe Felder) und können überschrieben werden. Ein gelegentliches, unvorhersehbares Überschreiten der Monatsgrenze ist bis zu zweimal im Jahr zulässig.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</si>
</sst>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&quot; €&quot;"/>
    <numFmt numFmtId="165" formatCode="#,##0&quot; €&quot;"/>
    <numFmt numFmtId="166" formatCode="0.00\ %"/>
    <numFmt numFmtId="167" formatCode="dd\.mm\.yyyy"/>
    <numFmt numFmtId="168" formatCode="hh:mm"/>
  </numFmts>
  <fonts count="28" x14ac:knownFonts="1">
    <font>
      <sz val="11"/>
      <color theme="1"/>
      <name val="Calibri"/>
      <family val="2"/>
      <charset val="1"/>
    </font>
    <font>
      <b/>
      <sz val="22"/>
      <color rgb="FFFFFFFF"/>
      <name val="Calibri"/>
      <charset val="1"/>
    </font>
    <font>
      <sz val="10"/>
      <color rgb="FFC3C8CC"/>
      <name val="Calibri"/>
      <charset val="1"/>
    </font>
    <font>
      <b/>
      <sz val="12"/>
      <color rgb="FFFFFFFF"/>
      <name val="Calibri"/>
      <charset val="1"/>
    </font>
    <font>
      <b/>
      <sz val="9.5"/>
      <color rgb="FFFFFFFF"/>
      <name val="Calibri"/>
      <charset val="1"/>
    </font>
    <font>
      <sz val="10"/>
      <color rgb="FF262B30"/>
      <name val="Calibri"/>
      <charset val="1"/>
    </font>
    <font>
      <b/>
      <sz val="10"/>
      <color rgb="FF3A4149"/>
      <name val="Calibri"/>
      <charset val="1"/>
    </font>
    <font>
      <sz val="9"/>
      <color rgb="FF5A5F72"/>
      <name val="Calibri"/>
      <charset val="1"/>
    </font>
    <font>
      <b/>
      <sz val="10"/>
      <color rgb="FF9C7A2E"/>
      <name val="Calibri"/>
      <charset val="1"/>
    </font>
    <font>
      <i/>
      <sz val="9"/>
      <color rgb="FF5A5F72"/>
      <name val="Calibri"/>
      <charset val="1"/>
    </font>
    <font>
      <sz val="9.5"/>
      <color rgb="FF262B30"/>
      <name val="Calibri"/>
      <charset val="1"/>
    </font>
    <font>
      <i/>
      <sz val="9.5"/>
      <color rgb="FF7A5A20"/>
      <name val="Calibri"/>
      <charset val="1"/>
    </font>
    <font>
      <b/>
      <sz val="10"/>
      <color rgb="FF2E7D55"/>
      <name val="Calibri"/>
      <charset val="1"/>
    </font>
    <font>
      <sz val="10"/>
      <color rgb="FF5A5F72"/>
      <name val="Calibri"/>
      <charset val="1"/>
    </font>
    <font>
      <b/>
      <sz val="10"/>
      <color rgb="FF262B30"/>
      <name val="Calibri"/>
      <charset val="1"/>
    </font>
    <font>
      <b/>
      <sz val="10.5"/>
      <color rgb="FFFFFFFF"/>
      <name val="Calibri"/>
      <charset val="1"/>
    </font>
    <font>
      <b/>
      <sz val="11"/>
      <color rgb="FFFFFFFF"/>
      <name val="Calibri"/>
      <charset val="1"/>
    </font>
    <font>
      <b/>
      <sz val="11"/>
      <color rgb="FF2E7D55"/>
      <name val="Calibri"/>
      <charset val="1"/>
    </font>
    <font>
      <b/>
      <sz val="14"/>
      <color rgb="FF2E7D55"/>
      <name val="Calibri"/>
      <charset val="1"/>
    </font>
    <font>
      <sz val="9.5"/>
      <color rgb="FF5A5F72"/>
      <name val="Calibri"/>
      <charset val="1"/>
    </font>
    <font>
      <b/>
      <sz val="9.5"/>
      <color rgb="FF5A5F72"/>
      <name val="Calibri"/>
      <charset val="1"/>
    </font>
    <font>
      <b/>
      <sz val="9.5"/>
      <color rgb="FF3A4149"/>
      <name val="Calibri"/>
      <charset val="1"/>
    </font>
    <font>
      <b/>
      <sz val="10.5"/>
      <color rgb="FF262B30"/>
      <name val="Calibri"/>
      <charset val="1"/>
    </font>
    <font>
      <b/>
      <sz val="11"/>
      <color rgb="FF262B30"/>
      <name val="Calibri"/>
      <charset val="1"/>
    </font>
    <font>
      <b/>
      <sz val="13"/>
      <color rgb="FFFFFFFF"/>
      <name val="Calibri"/>
      <charset val="1"/>
    </font>
    <font>
      <i/>
      <sz val="9"/>
      <color rgb="FF9AA0B5"/>
      <name val="Calibri"/>
      <charset val="1"/>
    </font>
    <font>
      <b/>
      <sz val="9.5"/>
      <color rgb="FF262B30"/>
      <name val="Calibri"/>
      <charset val="1"/>
    </font>
    <font>
      <i/>
      <sz val="9.5"/>
      <color rgb="FF5A5F72"/>
      <name val="Calibri"/>
      <charset val="1"/>
    </font>
  </fonts>
  <fills count="14">
    <fill>
      <patternFill patternType="none"/>
    </fill>
    <fill>
      <patternFill patternType="gray125"/>
    </fill>
    <fill>
      <patternFill patternType="solid">
        <fgColor rgb="FF2B3036"/>
        <bgColor rgb="FF262B30"/>
      </patternFill>
    </fill>
    <fill>
      <patternFill patternType="solid">
        <fgColor rgb="FF3A4149"/>
        <bgColor rgb="FF2B3036"/>
      </patternFill>
    </fill>
    <fill>
      <patternFill patternType="solid">
        <fgColor rgb="FF515A64"/>
        <bgColor rgb="FF5A5F72"/>
      </patternFill>
    </fill>
    <fill>
      <patternFill patternType="solid">
        <fgColor rgb="FFFFFFFF"/>
        <bgColor rgb="FFF9F9F9"/>
      </patternFill>
    </fill>
    <fill>
      <patternFill patternType="solid">
        <fgColor rgb="FFFFF6E3"/>
        <bgColor rgb="FFFBF3E0"/>
      </patternFill>
    </fill>
    <fill>
      <patternFill patternType="solid">
        <fgColor rgb="FFF6F7F8"/>
        <bgColor rgb="FFF9F9F9"/>
      </patternFill>
    </fill>
    <fill>
      <patternFill patternType="solid">
        <fgColor rgb="FFEDEFF0"/>
        <bgColor rgb="FFE4F1EA"/>
      </patternFill>
    </fill>
    <fill>
      <patternFill patternType="solid">
        <fgColor rgb="FFFBF3E0"/>
        <bgColor rgb="FFFFF6E3"/>
      </patternFill>
    </fill>
    <fill>
      <patternFill patternType="solid">
        <fgColor rgb="FFFBF0D8"/>
        <bgColor rgb="FFFBF3E0"/>
      </patternFill>
    </fill>
    <fill>
      <patternFill patternType="solid">
        <fgColor rgb="FFE4F1EA"/>
        <bgColor rgb="FFDCEFE1"/>
      </patternFill>
    </fill>
    <fill>
      <patternFill patternType="solid">
        <fgColor rgb="FF2E7D55"/>
        <bgColor rgb="FF008080"/>
      </patternFill>
    </fill>
    <fill>
      <patternFill patternType="solid">
        <fgColor rgb="FF9C7A2E"/>
        <bgColor rgb="FF8A5A12"/>
      </patternFill>
    </fill>
  </fills>
  <borders count="24">
    <border>
      <left/>
      <right/>
      <top/>
      <bottom/>
      <diagonal/>
    </border>
    <border>
      <left style="medium">
        <color rgb="FF3A4149"/>
      </left>
      <right/>
      <top style="medium">
        <color rgb="FF3A4149"/>
      </top>
      <bottom/>
      <diagonal/>
    </border>
    <border>
      <left/>
      <right/>
      <top style="medium">
        <color rgb="FF3A4149"/>
      </top>
      <bottom/>
      <diagonal/>
    </border>
    <border>
      <left/>
      <right style="medium">
        <color rgb="FF3A4149"/>
      </right>
      <top style="medium">
        <color rgb="FF3A4149"/>
      </top>
      <bottom/>
      <diagonal/>
    </border>
    <border>
      <left style="medium">
        <color rgb="FF3A4149"/>
      </left>
      <right/>
      <top/>
      <bottom/>
      <diagonal/>
    </border>
    <border>
      <left/>
      <right style="medium">
        <color rgb="FF3A4149"/>
      </right>
      <top/>
      <bottom/>
      <diagonal/>
    </border>
    <border>
      <left style="medium">
        <color rgb="FF3A4149"/>
      </left>
      <right/>
      <top/>
      <bottom style="medium">
        <color rgb="FF3A4149"/>
      </bottom>
      <diagonal/>
    </border>
    <border>
      <left/>
      <right/>
      <top/>
      <bottom style="medium">
        <color rgb="FF3A4149"/>
      </bottom>
      <diagonal/>
    </border>
    <border>
      <left/>
      <right style="medium">
        <color rgb="FF3A4149"/>
      </right>
      <top/>
      <bottom style="medium">
        <color rgb="FF3A4149"/>
      </bottom>
      <diagonal/>
    </border>
    <border>
      <left style="medium">
        <color rgb="FF9C7A2E"/>
      </left>
      <right style="medium">
        <color rgb="FF9C7A2E"/>
      </right>
      <top style="medium">
        <color rgb="FF9C7A2E"/>
      </top>
      <bottom style="medium">
        <color rgb="FF9C7A2E"/>
      </bottom>
      <diagonal/>
    </border>
    <border>
      <left style="medium">
        <color rgb="FF3A4149"/>
      </left>
      <right style="thin">
        <color rgb="FFCBD0D4"/>
      </right>
      <top style="thin">
        <color rgb="FFCBD0D4"/>
      </top>
      <bottom style="thin">
        <color rgb="FFCBD0D4"/>
      </bottom>
      <diagonal/>
    </border>
    <border>
      <left style="thin">
        <color rgb="FFCBD0D4"/>
      </left>
      <right style="thin">
        <color rgb="FFCBD0D4"/>
      </right>
      <top style="thin">
        <color rgb="FFCBD0D4"/>
      </top>
      <bottom style="thin">
        <color rgb="FFCBD0D4"/>
      </bottom>
      <diagonal/>
    </border>
    <border>
      <left style="thin">
        <color rgb="FFCBD0D4"/>
      </left>
      <right style="medium">
        <color rgb="FF3A4149"/>
      </right>
      <top style="thin">
        <color rgb="FFCBD0D4"/>
      </top>
      <bottom style="thin">
        <color rgb="FFCBD0D4"/>
      </bottom>
      <diagonal/>
    </border>
    <border>
      <left style="medium">
        <color rgb="FF2E7D55"/>
      </left>
      <right/>
      <top style="medium">
        <color rgb="FF2E7D55"/>
      </top>
      <bottom style="medium">
        <color rgb="FF2E7D55"/>
      </bottom>
      <diagonal/>
    </border>
    <border>
      <left/>
      <right style="medium">
        <color rgb="FF2E7D55"/>
      </right>
      <top style="medium">
        <color rgb="FF2E7D55"/>
      </top>
      <bottom style="medium">
        <color rgb="FF2E7D55"/>
      </bottom>
      <diagonal/>
    </border>
    <border>
      <left style="medium">
        <color rgb="FF9C7A2E"/>
      </left>
      <right/>
      <top style="medium">
        <color rgb="FF9C7A2E"/>
      </top>
      <bottom/>
      <diagonal/>
    </border>
    <border>
      <left/>
      <right/>
      <top style="medium">
        <color rgb="FF9C7A2E"/>
      </top>
      <bottom/>
      <diagonal/>
    </border>
    <border>
      <left/>
      <right style="medium">
        <color rgb="FF9C7A2E"/>
      </right>
      <top style="medium">
        <color rgb="FF9C7A2E"/>
      </top>
      <bottom/>
      <diagonal/>
    </border>
    <border>
      <left style="medium">
        <color rgb="FF9C7A2E"/>
      </left>
      <right/>
      <top/>
      <bottom/>
      <diagonal/>
    </border>
    <border>
      <left/>
      <right style="medium">
        <color rgb="FF9C7A2E"/>
      </right>
      <top/>
      <bottom/>
      <diagonal/>
    </border>
    <border>
      <left style="medium">
        <color rgb="FF9C7A2E"/>
      </left>
      <right/>
      <top style="medium">
        <color rgb="FF9C7A2E"/>
      </top>
      <bottom style="medium">
        <color rgb="FF9C7A2E"/>
      </bottom>
      <diagonal/>
    </border>
    <border>
      <left/>
      <right style="medium">
        <color rgb="FF9C7A2E"/>
      </right>
      <top style="medium">
        <color rgb="FF9C7A2E"/>
      </top>
      <bottom style="medium">
        <color rgb="FF9C7A2E"/>
      </bottom>
      <diagonal/>
    </border>
    <border>
      <left style="medium">
        <color rgb="FF3A4149"/>
      </left>
      <right style="medium">
        <color rgb="FF3A4149"/>
      </right>
      <top style="medium">
        <color rgb="FF3A4149"/>
      </top>
      <bottom style="medium">
        <color rgb="FF3A4149"/>
      </bottom>
      <diagonal/>
    </border>
    <border>
      <left style="medium">
        <color rgb="FF515A64"/>
      </left>
      <right style="medium">
        <color rgb="FF515A64"/>
      </right>
      <top style="medium">
        <color rgb="FF515A64"/>
      </top>
      <bottom style="medium">
        <color rgb="FF515A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9" fillId="0" borderId="0" xfId="0" applyFont="1" applyAlignment="1">
      <alignment horizontal="left" vertical="center" wrapText="1" indent="1"/>
    </xf>
    <xf numFmtId="0" fontId="14" fillId="0" borderId="0" xfId="0" applyFont="1" applyAlignment="1">
      <alignment horizontal="center" vertical="center" wrapText="1"/>
    </xf>
    <xf numFmtId="0" fontId="16" fillId="13" borderId="20" xfId="0" applyFont="1" applyFill="1" applyBorder="1" applyAlignment="1">
      <alignment horizontal="left" vertical="center" wrapText="1" indent="1"/>
    </xf>
    <xf numFmtId="0" fontId="8" fillId="0" borderId="18" xfId="0" applyFont="1" applyBorder="1" applyAlignment="1">
      <alignment horizontal="right" vertical="center" wrapText="1" indent="1"/>
    </xf>
    <xf numFmtId="0" fontId="16" fillId="13" borderId="0" xfId="0" applyFont="1" applyFill="1" applyAlignment="1">
      <alignment horizontal="left" vertical="center" wrapText="1" indent="1"/>
    </xf>
    <xf numFmtId="0" fontId="3" fillId="12" borderId="13" xfId="0" applyFont="1" applyFill="1" applyBorder="1" applyAlignment="1">
      <alignment horizontal="left" vertical="center" wrapText="1" indent="1"/>
    </xf>
    <xf numFmtId="0" fontId="6" fillId="0" borderId="0" xfId="0" applyFont="1" applyAlignment="1">
      <alignment horizontal="right" vertical="center" wrapText="1" indent="1"/>
    </xf>
    <xf numFmtId="0" fontId="21" fillId="0" borderId="0" xfId="0" applyFont="1" applyAlignment="1">
      <alignment horizontal="left" vertical="center" wrapText="1" indent="1"/>
    </xf>
    <xf numFmtId="0" fontId="10" fillId="0" borderId="8" xfId="0" applyFont="1" applyBorder="1" applyAlignment="1">
      <alignment horizontal="right" vertical="center" wrapText="1" indent="1"/>
    </xf>
    <xf numFmtId="0" fontId="10" fillId="0" borderId="5" xfId="0" applyFont="1" applyBorder="1" applyAlignment="1">
      <alignment horizontal="right" vertical="center" wrapText="1" indent="1"/>
    </xf>
    <xf numFmtId="0" fontId="10" fillId="0" borderId="3" xfId="0" applyFont="1" applyBorder="1" applyAlignment="1">
      <alignment horizontal="right" vertical="center" wrapText="1" indent="1"/>
    </xf>
    <xf numFmtId="0" fontId="16" fillId="3" borderId="0" xfId="0" applyFont="1" applyFill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4" fillId="4" borderId="1" xfId="0" applyFont="1" applyFill="1" applyBorder="1" applyAlignment="1">
      <alignment horizontal="left" vertical="center" wrapText="1" indent="1"/>
    </xf>
    <xf numFmtId="0" fontId="4" fillId="4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4" fillId="4" borderId="3" xfId="0" applyFont="1" applyFill="1" applyBorder="1" applyAlignment="1">
      <alignment horizontal="left" vertical="center" wrapText="1" indent="1"/>
    </xf>
    <xf numFmtId="0" fontId="5" fillId="5" borderId="4" xfId="0" applyFont="1" applyFill="1" applyBorder="1" applyAlignment="1">
      <alignment horizontal="left" vertical="center" wrapText="1" indent="1"/>
    </xf>
    <xf numFmtId="164" fontId="6" fillId="6" borderId="0" xfId="0" applyNumberFormat="1" applyFont="1" applyFill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 indent="1"/>
    </xf>
    <xf numFmtId="0" fontId="5" fillId="7" borderId="4" xfId="0" applyFont="1" applyFill="1" applyBorder="1" applyAlignment="1">
      <alignment horizontal="left" vertical="center" wrapText="1" indent="1"/>
    </xf>
    <xf numFmtId="165" fontId="6" fillId="6" borderId="0" xfId="0" applyNumberFormat="1" applyFont="1" applyFill="1" applyAlignment="1">
      <alignment horizontal="center" vertical="center" wrapText="1"/>
    </xf>
    <xf numFmtId="165" fontId="6" fillId="8" borderId="0" xfId="0" applyNumberFormat="1" applyFont="1" applyFill="1" applyAlignment="1">
      <alignment horizontal="center" vertical="center" wrapText="1"/>
    </xf>
    <xf numFmtId="166" fontId="6" fillId="6" borderId="0" xfId="0" applyNumberFormat="1" applyFont="1" applyFill="1" applyAlignment="1">
      <alignment horizontal="center" vertical="center" wrapText="1"/>
    </xf>
    <xf numFmtId="0" fontId="5" fillId="7" borderId="6" xfId="0" applyFont="1" applyFill="1" applyBorder="1" applyAlignment="1">
      <alignment horizontal="left" vertical="center" wrapText="1" indent="1"/>
    </xf>
    <xf numFmtId="166" fontId="6" fillId="6" borderId="7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7" fillId="0" borderId="8" xfId="0" applyFont="1" applyBorder="1" applyAlignment="1">
      <alignment horizontal="left" vertical="center" wrapText="1" indent="1"/>
    </xf>
    <xf numFmtId="0" fontId="8" fillId="0" borderId="0" xfId="0" applyFont="1" applyAlignment="1">
      <alignment horizontal="right" vertical="center" wrapText="1" indent="1"/>
    </xf>
    <xf numFmtId="166" fontId="8" fillId="9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right" vertical="center" wrapText="1" indent="1"/>
    </xf>
    <xf numFmtId="164" fontId="12" fillId="6" borderId="0" xfId="0" applyNumberFormat="1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67" fontId="5" fillId="5" borderId="10" xfId="0" applyNumberFormat="1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168" fontId="5" fillId="5" borderId="11" xfId="0" applyNumberFormat="1" applyFont="1" applyFill="1" applyBorder="1" applyAlignment="1">
      <alignment horizontal="center" vertical="center" wrapText="1"/>
    </xf>
    <xf numFmtId="2" fontId="5" fillId="5" borderId="11" xfId="0" applyNumberFormat="1" applyFont="1" applyFill="1" applyBorder="1" applyAlignment="1">
      <alignment horizontal="center" vertical="center" wrapText="1"/>
    </xf>
    <xf numFmtId="2" fontId="14" fillId="5" borderId="11" xfId="0" applyNumberFormat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left" vertical="center" wrapText="1" indent="1"/>
    </xf>
    <xf numFmtId="167" fontId="5" fillId="7" borderId="10" xfId="0" applyNumberFormat="1" applyFont="1" applyFill="1" applyBorder="1" applyAlignment="1">
      <alignment horizontal="center" vertical="center" wrapText="1"/>
    </xf>
    <xf numFmtId="0" fontId="13" fillId="7" borderId="11" xfId="0" applyFont="1" applyFill="1" applyBorder="1" applyAlignment="1">
      <alignment horizontal="center" vertical="center" wrapText="1"/>
    </xf>
    <xf numFmtId="168" fontId="5" fillId="7" borderId="11" xfId="0" applyNumberFormat="1" applyFont="1" applyFill="1" applyBorder="1" applyAlignment="1">
      <alignment horizontal="center" vertical="center" wrapText="1"/>
    </xf>
    <xf numFmtId="2" fontId="5" fillId="7" borderId="11" xfId="0" applyNumberFormat="1" applyFont="1" applyFill="1" applyBorder="1" applyAlignment="1">
      <alignment horizontal="center" vertical="center" wrapText="1"/>
    </xf>
    <xf numFmtId="2" fontId="14" fillId="7" borderId="11" xfId="0" applyNumberFormat="1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left" vertical="center" wrapText="1" indent="1"/>
    </xf>
    <xf numFmtId="167" fontId="0" fillId="5" borderId="10" xfId="0" applyNumberFormat="1" applyFill="1" applyBorder="1"/>
    <xf numFmtId="168" fontId="0" fillId="5" borderId="11" xfId="0" applyNumberFormat="1" applyFill="1" applyBorder="1"/>
    <xf numFmtId="2" fontId="0" fillId="5" borderId="11" xfId="0" applyNumberFormat="1" applyFill="1" applyBorder="1"/>
    <xf numFmtId="167" fontId="0" fillId="7" borderId="10" xfId="0" applyNumberFormat="1" applyFill="1" applyBorder="1"/>
    <xf numFmtId="168" fontId="0" fillId="7" borderId="11" xfId="0" applyNumberFormat="1" applyFill="1" applyBorder="1"/>
    <xf numFmtId="2" fontId="0" fillId="7" borderId="11" xfId="0" applyNumberFormat="1" applyFill="1" applyBorder="1"/>
    <xf numFmtId="2" fontId="16" fillId="3" borderId="7" xfId="0" applyNumberFormat="1" applyFont="1" applyFill="1" applyBorder="1" applyAlignment="1">
      <alignment horizontal="center" vertical="center" wrapText="1"/>
    </xf>
    <xf numFmtId="0" fontId="0" fillId="3" borderId="8" xfId="0" applyFill="1" applyBorder="1"/>
    <xf numFmtId="2" fontId="20" fillId="0" borderId="0" xfId="0" applyNumberFormat="1" applyFont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 indent="1"/>
    </xf>
    <xf numFmtId="0" fontId="21" fillId="0" borderId="4" xfId="0" applyFont="1" applyBorder="1" applyAlignment="1">
      <alignment horizontal="left" vertical="center" wrapText="1" indent="1"/>
    </xf>
    <xf numFmtId="0" fontId="21" fillId="0" borderId="6" xfId="0" applyFont="1" applyBorder="1" applyAlignment="1">
      <alignment horizontal="left" vertical="center" wrapText="1" indent="1"/>
    </xf>
    <xf numFmtId="0" fontId="14" fillId="6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 wrapText="1" indent="1"/>
    </xf>
    <xf numFmtId="2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22" fillId="8" borderId="0" xfId="0" applyFont="1" applyFill="1" applyAlignment="1">
      <alignment horizontal="left" vertical="center" wrapText="1" indent="1"/>
    </xf>
    <xf numFmtId="0" fontId="0" fillId="8" borderId="0" xfId="0" applyFill="1"/>
    <xf numFmtId="164" fontId="23" fillId="8" borderId="0" xfId="0" applyNumberFormat="1" applyFont="1" applyFill="1" applyAlignment="1">
      <alignment horizontal="right" vertical="center" wrapText="1" indent="1"/>
    </xf>
    <xf numFmtId="166" fontId="13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right" vertical="center" wrapText="1" indent="1"/>
    </xf>
    <xf numFmtId="164" fontId="14" fillId="8" borderId="0" xfId="0" applyNumberFormat="1" applyFont="1" applyFill="1" applyAlignment="1">
      <alignment horizontal="right" vertical="center" wrapText="1" indent="1"/>
    </xf>
    <xf numFmtId="164" fontId="24" fillId="12" borderId="14" xfId="0" applyNumberFormat="1" applyFont="1" applyFill="1" applyBorder="1" applyAlignment="1">
      <alignment horizontal="right" vertical="center" wrapText="1" indent="1"/>
    </xf>
    <xf numFmtId="0" fontId="5" fillId="5" borderId="15" xfId="0" applyFont="1" applyFill="1" applyBorder="1" applyAlignment="1">
      <alignment horizontal="left" vertical="center" wrapText="1" indent="1"/>
    </xf>
    <xf numFmtId="166" fontId="13" fillId="5" borderId="16" xfId="0" applyNumberFormat="1" applyFont="1" applyFill="1" applyBorder="1" applyAlignment="1">
      <alignment horizontal="center" vertical="center" wrapText="1"/>
    </xf>
    <xf numFmtId="164" fontId="5" fillId="5" borderId="17" xfId="0" applyNumberFormat="1" applyFont="1" applyFill="1" applyBorder="1" applyAlignment="1">
      <alignment horizontal="right" vertical="center" wrapText="1" indent="1"/>
    </xf>
    <xf numFmtId="0" fontId="5" fillId="7" borderId="18" xfId="0" applyFont="1" applyFill="1" applyBorder="1" applyAlignment="1">
      <alignment horizontal="left" vertical="center" wrapText="1" indent="1"/>
    </xf>
    <xf numFmtId="166" fontId="13" fillId="7" borderId="0" xfId="0" applyNumberFormat="1" applyFont="1" applyFill="1" applyAlignment="1">
      <alignment horizontal="center" vertical="center" wrapText="1"/>
    </xf>
    <xf numFmtId="164" fontId="5" fillId="7" borderId="19" xfId="0" applyNumberFormat="1" applyFont="1" applyFill="1" applyBorder="1" applyAlignment="1">
      <alignment horizontal="right" vertical="center" wrapText="1" indent="1"/>
    </xf>
    <xf numFmtId="0" fontId="5" fillId="5" borderId="18" xfId="0" applyFont="1" applyFill="1" applyBorder="1" applyAlignment="1">
      <alignment horizontal="left" vertical="center" wrapText="1" indent="1"/>
    </xf>
    <xf numFmtId="166" fontId="13" fillId="5" borderId="0" xfId="0" applyNumberFormat="1" applyFont="1" applyFill="1" applyAlignment="1">
      <alignment horizontal="center" vertical="center" wrapText="1"/>
    </xf>
    <xf numFmtId="164" fontId="5" fillId="5" borderId="19" xfId="0" applyNumberFormat="1" applyFont="1" applyFill="1" applyBorder="1" applyAlignment="1">
      <alignment horizontal="right" vertical="center" wrapText="1" indent="1"/>
    </xf>
    <xf numFmtId="0" fontId="5" fillId="0" borderId="18" xfId="0" applyFont="1" applyBorder="1" applyAlignment="1">
      <alignment horizontal="left" vertical="center" wrapText="1" indent="1"/>
    </xf>
    <xf numFmtId="0" fontId="25" fillId="0" borderId="0" xfId="0" applyFont="1" applyAlignment="1">
      <alignment horizontal="center" vertical="center" wrapText="1"/>
    </xf>
    <xf numFmtId="164" fontId="5" fillId="6" borderId="19" xfId="0" applyNumberFormat="1" applyFont="1" applyFill="1" applyBorder="1" applyAlignment="1">
      <alignment horizontal="right" vertical="center" wrapText="1" indent="1"/>
    </xf>
    <xf numFmtId="164" fontId="8" fillId="9" borderId="19" xfId="0" applyNumberFormat="1" applyFont="1" applyFill="1" applyBorder="1" applyAlignment="1">
      <alignment horizontal="right" vertical="center" wrapText="1" indent="1"/>
    </xf>
    <xf numFmtId="164" fontId="3" fillId="13" borderId="21" xfId="0" applyNumberFormat="1" applyFont="1" applyFill="1" applyBorder="1" applyAlignment="1">
      <alignment horizontal="right" vertical="center" wrapText="1" indent="1"/>
    </xf>
    <xf numFmtId="0" fontId="14" fillId="5" borderId="10" xfId="0" applyFont="1" applyFill="1" applyBorder="1" applyAlignment="1">
      <alignment horizontal="left" vertical="center" wrapText="1" indent="1"/>
    </xf>
    <xf numFmtId="164" fontId="13" fillId="5" borderId="11" xfId="0" applyNumberFormat="1" applyFont="1" applyFill="1" applyBorder="1" applyAlignment="1">
      <alignment horizontal="center" vertical="center" wrapText="1"/>
    </xf>
    <xf numFmtId="164" fontId="14" fillId="5" borderId="11" xfId="0" applyNumberFormat="1" applyFont="1" applyFill="1" applyBorder="1" applyAlignment="1">
      <alignment horizontal="center" vertical="center" wrapText="1"/>
    </xf>
    <xf numFmtId="164" fontId="5" fillId="5" borderId="11" xfId="0" applyNumberFormat="1" applyFont="1" applyFill="1" applyBorder="1" applyAlignment="1">
      <alignment horizontal="center" vertical="center" wrapText="1"/>
    </xf>
    <xf numFmtId="0" fontId="26" fillId="5" borderId="12" xfId="0" applyFont="1" applyFill="1" applyBorder="1" applyAlignment="1">
      <alignment horizontal="center" vertical="center" wrapText="1"/>
    </xf>
    <xf numFmtId="0" fontId="14" fillId="7" borderId="10" xfId="0" applyFont="1" applyFill="1" applyBorder="1" applyAlignment="1">
      <alignment horizontal="left" vertical="center" wrapText="1" indent="1"/>
    </xf>
    <xf numFmtId="2" fontId="5" fillId="6" borderId="11" xfId="0" applyNumberFormat="1" applyFont="1" applyFill="1" applyBorder="1" applyAlignment="1">
      <alignment horizontal="center" vertical="center" wrapText="1"/>
    </xf>
    <xf numFmtId="164" fontId="13" fillId="7" borderId="11" xfId="0" applyNumberFormat="1" applyFont="1" applyFill="1" applyBorder="1" applyAlignment="1">
      <alignment horizontal="center" vertical="center" wrapText="1"/>
    </xf>
    <xf numFmtId="164" fontId="14" fillId="7" borderId="11" xfId="0" applyNumberFormat="1" applyFont="1" applyFill="1" applyBorder="1" applyAlignment="1">
      <alignment horizontal="center" vertical="center" wrapText="1"/>
    </xf>
    <xf numFmtId="164" fontId="5" fillId="7" borderId="11" xfId="0" applyNumberFormat="1" applyFont="1" applyFill="1" applyBorder="1" applyAlignment="1">
      <alignment horizontal="center" vertical="center" wrapText="1"/>
    </xf>
    <xf numFmtId="0" fontId="26" fillId="7" borderId="12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left" vertical="center" wrapText="1" indent="1"/>
    </xf>
    <xf numFmtId="2" fontId="15" fillId="3" borderId="7" xfId="0" applyNumberFormat="1" applyFont="1" applyFill="1" applyBorder="1" applyAlignment="1">
      <alignment horizontal="center" vertical="center" wrapText="1"/>
    </xf>
    <xf numFmtId="0" fontId="0" fillId="3" borderId="7" xfId="0" applyFill="1" applyBorder="1"/>
    <xf numFmtId="164" fontId="15" fillId="3" borderId="7" xfId="0" applyNumberFormat="1" applyFont="1" applyFill="1" applyBorder="1" applyAlignment="1">
      <alignment horizontal="center" vertical="center" wrapText="1"/>
    </xf>
    <xf numFmtId="164" fontId="23" fillId="8" borderId="3" xfId="0" applyNumberFormat="1" applyFont="1" applyFill="1" applyBorder="1" applyAlignment="1">
      <alignment horizontal="center" vertical="center" wrapText="1"/>
    </xf>
    <xf numFmtId="165" fontId="23" fillId="8" borderId="8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1"/>
    </xf>
    <xf numFmtId="0" fontId="10" fillId="3" borderId="0" xfId="0" applyFont="1" applyFill="1" applyAlignment="1">
      <alignment horizontal="left" vertical="center" wrapText="1" indent="1"/>
    </xf>
    <xf numFmtId="0" fontId="11" fillId="10" borderId="9" xfId="0" applyFont="1" applyFill="1" applyBorder="1" applyAlignment="1">
      <alignment horizontal="left" vertical="center" wrapText="1" indent="1"/>
    </xf>
    <xf numFmtId="0" fontId="5" fillId="6" borderId="0" xfId="0" applyFont="1" applyFill="1" applyAlignment="1">
      <alignment horizontal="left" vertical="center" wrapText="1" indent="1"/>
    </xf>
    <xf numFmtId="0" fontId="5" fillId="6" borderId="0" xfId="0" applyFont="1" applyFill="1" applyAlignment="1">
      <alignment horizontal="center" vertical="center" wrapText="1"/>
    </xf>
    <xf numFmtId="0" fontId="15" fillId="3" borderId="6" xfId="0" applyFont="1" applyFill="1" applyBorder="1" applyAlignment="1">
      <alignment horizontal="right" vertical="center" wrapText="1" indent="1"/>
    </xf>
    <xf numFmtId="0" fontId="17" fillId="0" borderId="13" xfId="0" applyFont="1" applyBorder="1" applyAlignment="1">
      <alignment horizontal="left" vertical="center" wrapText="1" indent="1"/>
    </xf>
    <xf numFmtId="164" fontId="18" fillId="11" borderId="14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0" fontId="23" fillId="0" borderId="2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 indent="1"/>
    </xf>
    <xf numFmtId="0" fontId="27" fillId="8" borderId="23" xfId="0" applyFont="1" applyFill="1" applyBorder="1" applyAlignment="1">
      <alignment horizontal="left" vertical="center" wrapText="1" indent="1"/>
    </xf>
  </cellXfs>
  <cellStyles count="1">
    <cellStyle name="Standard" xfId="0" builtinId="0"/>
  </cellStyles>
  <dxfs count="7">
    <dxf>
      <font>
        <b/>
        <sz val="9"/>
        <color rgb="FF2E7D55"/>
        <name val="Calibri"/>
        <charset val="1"/>
      </font>
      <fill>
        <patternFill>
          <bgColor rgb="FFDCEFE1"/>
        </patternFill>
      </fill>
    </dxf>
    <dxf>
      <font>
        <b/>
        <sz val="9"/>
        <color rgb="FFB23A48"/>
        <name val="Calibri"/>
        <charset val="1"/>
      </font>
      <fill>
        <patternFill>
          <bgColor rgb="FFF4D4D0"/>
        </patternFill>
      </fill>
    </dxf>
    <dxf>
      <font>
        <b/>
        <sz val="11"/>
        <color rgb="FFB23A48"/>
        <name val="Calibri"/>
        <charset val="1"/>
      </font>
      <fill>
        <patternFill>
          <bgColor rgb="FFF4D4D0"/>
        </patternFill>
      </fill>
    </dxf>
    <dxf>
      <font>
        <b/>
        <sz val="11"/>
        <color rgb="FF2E7D55"/>
        <name val="Calibri"/>
        <charset val="1"/>
      </font>
      <fill>
        <patternFill>
          <bgColor rgb="FFDCEFE1"/>
        </patternFill>
      </fill>
    </dxf>
    <dxf>
      <font>
        <b/>
        <sz val="10"/>
        <color rgb="FF8A5A12"/>
        <name val="Calibri"/>
        <charset val="1"/>
      </font>
      <fill>
        <patternFill>
          <bgColor rgb="FFF8E3C4"/>
        </patternFill>
      </fill>
    </dxf>
    <dxf>
      <font>
        <b/>
        <sz val="10"/>
        <color rgb="FFB23A48"/>
        <name val="Calibri"/>
        <charset val="1"/>
      </font>
      <fill>
        <patternFill>
          <bgColor rgb="FFF4D4D0"/>
        </patternFill>
      </fill>
    </dxf>
    <dxf>
      <font>
        <b/>
        <sz val="10"/>
        <color rgb="FF2E7D55"/>
        <name val="Calibri"/>
        <charset val="1"/>
      </font>
      <fill>
        <patternFill>
          <bgColor rgb="FFDCEFE1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6F7F8"/>
      <rgbColor rgb="FFFF00FF"/>
      <rgbColor rgb="FF00FFFF"/>
      <rgbColor rgb="FF800000"/>
      <rgbColor rgb="FF008000"/>
      <rgbColor rgb="FF000080"/>
      <rgbColor rgb="FF9C7A2E"/>
      <rgbColor rgb="FF800080"/>
      <rgbColor rgb="FF008080"/>
      <rgbColor rgb="FFC3C8CC"/>
      <rgbColor rgb="FF878787"/>
      <rgbColor rgb="FF9999FF"/>
      <rgbColor rgb="FFB23A48"/>
      <rgbColor rgb="FFFFF6E3"/>
      <rgbColor rgb="FFE4F1EA"/>
      <rgbColor rgb="FF660066"/>
      <rgbColor rgb="FFFF8080"/>
      <rgbColor rgb="FF0066CC"/>
      <rgbColor rgb="FFCBD0D4"/>
      <rgbColor rgb="FF000080"/>
      <rgbColor rgb="FFFF00FF"/>
      <rgbColor rgb="FFF9F9F9"/>
      <rgbColor rgb="FF00FFFF"/>
      <rgbColor rgb="FF800080"/>
      <rgbColor rgb="FF800000"/>
      <rgbColor rgb="FF008080"/>
      <rgbColor rgb="FF0000FF"/>
      <rgbColor rgb="FF00CCFF"/>
      <rgbColor rgb="FFEDEFF0"/>
      <rgbColor rgb="FFDCEFE1"/>
      <rgbColor rgb="FFFBF0D8"/>
      <rgbColor rgb="FFD9D9D9"/>
      <rgbColor rgb="FFF8E3C4"/>
      <rgbColor rgb="FFFBF3E0"/>
      <rgbColor rgb="FFF4D4D0"/>
      <rgbColor rgb="FF3366FF"/>
      <rgbColor rgb="FF33CCCC"/>
      <rgbColor rgb="FF99CC00"/>
      <rgbColor rgb="FFFFCC00"/>
      <rgbColor rgb="FFFF9900"/>
      <rgbColor rgb="FFFF6600"/>
      <rgbColor rgb="FF5A5F72"/>
      <rgbColor rgb="FF9AA0B5"/>
      <rgbColor rgb="FF515A64"/>
      <rgbColor rgb="FF2E7D55"/>
      <rgbColor rgb="FF003300"/>
      <rgbColor rgb="FF262B30"/>
      <rgbColor rgb="FF8A5A12"/>
      <rgbColor rgb="FF7A5A20"/>
      <rgbColor rgb="FF3A4149"/>
      <rgbColor rgb="FF2B303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Bruttolohn je Monat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Jahresübersicht!$E$5</c:f>
              <c:strCache>
                <c:ptCount val="1"/>
                <c:pt idx="0">
                  <c:v>Bruttolohn</c:v>
                </c:pt>
              </c:strCache>
            </c:strRef>
          </c:tx>
          <c:spPr>
            <a:solidFill>
              <a:srgbClr val="515A6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Jahresübersicht!$B$6:$B$17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Jahresübersicht!$E$6:$E$17</c:f>
              <c:numCache>
                <c:formatCode>#,##0.00" €"</c:formatCode>
                <c:ptCount val="12"/>
                <c:pt idx="0">
                  <c:v>560.00000000000091</c:v>
                </c:pt>
                <c:pt idx="1">
                  <c:v>532</c:v>
                </c:pt>
                <c:pt idx="2">
                  <c:v>588</c:v>
                </c:pt>
                <c:pt idx="3">
                  <c:v>560</c:v>
                </c:pt>
                <c:pt idx="4">
                  <c:v>602</c:v>
                </c:pt>
                <c:pt idx="5">
                  <c:v>504</c:v>
                </c:pt>
                <c:pt idx="6">
                  <c:v>560</c:v>
                </c:pt>
                <c:pt idx="7">
                  <c:v>420</c:v>
                </c:pt>
                <c:pt idx="8">
                  <c:v>574</c:v>
                </c:pt>
                <c:pt idx="9">
                  <c:v>560</c:v>
                </c:pt>
                <c:pt idx="10">
                  <c:v>588</c:v>
                </c:pt>
                <c:pt idx="11">
                  <c:v>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22-47DA-9D72-163712EB4A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3137208"/>
        <c:axId val="30159600"/>
      </c:barChart>
      <c:catAx>
        <c:axId val="73137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30159600"/>
        <c:crosses val="autoZero"/>
        <c:auto val="1"/>
        <c:lblAlgn val="ctr"/>
        <c:lblOffset val="100"/>
        <c:noMultiLvlLbl val="0"/>
      </c:catAx>
      <c:valAx>
        <c:axId val="3015960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313720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</xdr:row>
      <xdr:rowOff>0</xdr:rowOff>
    </xdr:from>
    <xdr:to>
      <xdr:col>8</xdr:col>
      <xdr:colOff>33120</xdr:colOff>
      <xdr:row>36</xdr:row>
      <xdr:rowOff>32760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B3036"/>
  </sheetPr>
  <dimension ref="A1:E30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42" customWidth="1"/>
    <col min="3" max="3" width="14" customWidth="1"/>
    <col min="4" max="4" width="4" customWidth="1"/>
    <col min="5" max="5" width="40" customWidth="1"/>
    <col min="6" max="6" width="2" customWidth="1"/>
  </cols>
  <sheetData>
    <row r="1" spans="1:5" ht="27.75" customHeight="1" x14ac:dyDescent="0.25">
      <c r="A1" s="14" t="s">
        <v>0</v>
      </c>
      <c r="B1" s="14"/>
      <c r="C1" s="14"/>
      <c r="D1" s="14"/>
      <c r="E1" s="14"/>
    </row>
    <row r="2" spans="1:5" ht="15" customHeight="1" x14ac:dyDescent="0.25">
      <c r="A2" s="13" t="s">
        <v>1</v>
      </c>
      <c r="B2" s="13"/>
      <c r="C2" s="13"/>
      <c r="D2" s="13"/>
      <c r="E2" s="13"/>
    </row>
    <row r="4" spans="1:5" ht="21.75" customHeight="1" x14ac:dyDescent="0.25">
      <c r="B4" s="105" t="s">
        <v>2</v>
      </c>
      <c r="C4" s="105"/>
      <c r="D4" s="105"/>
      <c r="E4" s="105"/>
    </row>
    <row r="5" spans="1:5" ht="15.75" customHeight="1" x14ac:dyDescent="0.25">
      <c r="B5" s="15" t="s">
        <v>3</v>
      </c>
      <c r="C5" s="16" t="s">
        <v>4</v>
      </c>
      <c r="D5" s="17"/>
      <c r="E5" s="18" t="s">
        <v>5</v>
      </c>
    </row>
    <row r="6" spans="1:5" ht="16.5" customHeight="1" x14ac:dyDescent="0.25">
      <c r="B6" s="19" t="s">
        <v>6</v>
      </c>
      <c r="C6" s="20">
        <v>13.9</v>
      </c>
      <c r="E6" s="21" t="s">
        <v>7</v>
      </c>
    </row>
    <row r="7" spans="1:5" ht="16.5" customHeight="1" x14ac:dyDescent="0.25">
      <c r="B7" s="22" t="s">
        <v>8</v>
      </c>
      <c r="C7" s="23">
        <v>603</v>
      </c>
      <c r="E7" s="21" t="s">
        <v>9</v>
      </c>
    </row>
    <row r="8" spans="1:5" ht="16.5" customHeight="1" x14ac:dyDescent="0.25">
      <c r="B8" s="19" t="s">
        <v>10</v>
      </c>
      <c r="C8" s="24">
        <f>C7*12</f>
        <v>7236</v>
      </c>
      <c r="E8" s="21" t="s">
        <v>11</v>
      </c>
    </row>
    <row r="9" spans="1:5" ht="16.5" customHeight="1" x14ac:dyDescent="0.25">
      <c r="B9" s="22" t="s">
        <v>12</v>
      </c>
      <c r="C9" s="25">
        <v>0.15</v>
      </c>
      <c r="E9" s="21" t="s">
        <v>13</v>
      </c>
    </row>
    <row r="10" spans="1:5" ht="16.5" customHeight="1" x14ac:dyDescent="0.25">
      <c r="B10" s="19" t="s">
        <v>14</v>
      </c>
      <c r="C10" s="25">
        <v>0.13</v>
      </c>
      <c r="E10" s="21" t="s">
        <v>15</v>
      </c>
    </row>
    <row r="11" spans="1:5" ht="16.5" customHeight="1" x14ac:dyDescent="0.25">
      <c r="B11" s="22" t="s">
        <v>16</v>
      </c>
      <c r="C11" s="25">
        <v>0.02</v>
      </c>
      <c r="E11" s="21" t="s">
        <v>17</v>
      </c>
    </row>
    <row r="12" spans="1:5" ht="16.5" customHeight="1" x14ac:dyDescent="0.25">
      <c r="B12" s="19" t="s">
        <v>18</v>
      </c>
      <c r="C12" s="25">
        <v>8.0000000000000002E-3</v>
      </c>
      <c r="E12" s="21" t="s">
        <v>19</v>
      </c>
    </row>
    <row r="13" spans="1:5" ht="16.5" customHeight="1" x14ac:dyDescent="0.25">
      <c r="B13" s="22" t="s">
        <v>20</v>
      </c>
      <c r="C13" s="25">
        <v>2.2000000000000001E-3</v>
      </c>
      <c r="E13" s="21" t="s">
        <v>21</v>
      </c>
    </row>
    <row r="14" spans="1:5" ht="16.5" customHeight="1" x14ac:dyDescent="0.25">
      <c r="B14" s="19" t="s">
        <v>22</v>
      </c>
      <c r="C14" s="25">
        <v>1.5E-3</v>
      </c>
      <c r="E14" s="21" t="s">
        <v>23</v>
      </c>
    </row>
    <row r="15" spans="1:5" ht="16.5" customHeight="1" x14ac:dyDescent="0.25">
      <c r="B15" s="26" t="s">
        <v>24</v>
      </c>
      <c r="C15" s="27">
        <v>3.5999999999999997E-2</v>
      </c>
      <c r="D15" s="28"/>
      <c r="E15" s="29" t="s">
        <v>25</v>
      </c>
    </row>
    <row r="16" spans="1:5" ht="16.5" customHeight="1" x14ac:dyDescent="0.25">
      <c r="B16" s="30" t="s">
        <v>26</v>
      </c>
      <c r="C16" s="31">
        <f>C9+C10+C11+C12+C13+C14</f>
        <v>0.31170000000000003</v>
      </c>
      <c r="E16" s="32" t="s">
        <v>27</v>
      </c>
    </row>
    <row r="18" spans="2:5" ht="21.75" customHeight="1" x14ac:dyDescent="0.25">
      <c r="B18" s="105" t="s">
        <v>28</v>
      </c>
      <c r="C18" s="105"/>
      <c r="D18" s="105"/>
      <c r="E18" s="105"/>
    </row>
    <row r="19" spans="2:5" ht="27.75" customHeight="1" x14ac:dyDescent="0.25">
      <c r="B19" s="106" t="s">
        <v>29</v>
      </c>
      <c r="C19" s="106"/>
      <c r="D19" s="106"/>
      <c r="E19" s="106"/>
    </row>
    <row r="20" spans="2:5" ht="27.75" customHeight="1" x14ac:dyDescent="0.25">
      <c r="B20" s="106" t="s">
        <v>30</v>
      </c>
      <c r="C20" s="106"/>
      <c r="D20" s="106"/>
      <c r="E20" s="106"/>
    </row>
    <row r="21" spans="2:5" ht="27.75" customHeight="1" x14ac:dyDescent="0.25">
      <c r="B21" s="106" t="s">
        <v>31</v>
      </c>
      <c r="C21" s="106"/>
      <c r="D21" s="106"/>
      <c r="E21" s="106"/>
    </row>
    <row r="22" spans="2:5" ht="27.75" customHeight="1" x14ac:dyDescent="0.25">
      <c r="B22" s="106" t="s">
        <v>32</v>
      </c>
      <c r="C22" s="106"/>
      <c r="D22" s="106"/>
      <c r="E22" s="106"/>
    </row>
    <row r="24" spans="2:5" ht="21.75" customHeight="1" x14ac:dyDescent="0.25">
      <c r="B24" s="107" t="s">
        <v>33</v>
      </c>
      <c r="C24" s="107"/>
      <c r="D24" s="107"/>
      <c r="E24" s="107"/>
    </row>
    <row r="25" spans="2:5" ht="21.75" customHeight="1" x14ac:dyDescent="0.25">
      <c r="B25" s="106" t="s">
        <v>34</v>
      </c>
      <c r="C25" s="106"/>
      <c r="D25" s="106"/>
      <c r="E25" s="106"/>
    </row>
    <row r="26" spans="2:5" ht="21.75" customHeight="1" x14ac:dyDescent="0.25">
      <c r="B26" s="106" t="s">
        <v>35</v>
      </c>
      <c r="C26" s="106"/>
      <c r="D26" s="106"/>
      <c r="E26" s="106"/>
    </row>
    <row r="27" spans="2:5" ht="21.75" customHeight="1" x14ac:dyDescent="0.25">
      <c r="B27" s="106" t="s">
        <v>36</v>
      </c>
      <c r="C27" s="106"/>
      <c r="D27" s="106"/>
      <c r="E27" s="106"/>
    </row>
    <row r="29" spans="2:5" ht="15" customHeight="1" x14ac:dyDescent="0.25">
      <c r="B29" s="108" t="s">
        <v>37</v>
      </c>
      <c r="C29" s="108"/>
      <c r="D29" s="108"/>
      <c r="E29" s="108"/>
    </row>
    <row r="30" spans="2:5" x14ac:dyDescent="0.25">
      <c r="B30" s="108"/>
      <c r="C30" s="108"/>
      <c r="D30" s="108"/>
      <c r="E30" s="108"/>
    </row>
  </sheetData>
  <mergeCells count="13">
    <mergeCell ref="B26:E26"/>
    <mergeCell ref="B27:E27"/>
    <mergeCell ref="B29:E30"/>
    <mergeCell ref="B20:E20"/>
    <mergeCell ref="B21:E21"/>
    <mergeCell ref="B22:E22"/>
    <mergeCell ref="B24:E24"/>
    <mergeCell ref="B25:E25"/>
    <mergeCell ref="A1:E1"/>
    <mergeCell ref="A2:E2"/>
    <mergeCell ref="B4:E4"/>
    <mergeCell ref="B18:E18"/>
    <mergeCell ref="B19:E19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A4149"/>
    <pageSetUpPr fitToPage="1"/>
  </sheetPr>
  <dimension ref="A1:H24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8.7109375" defaultRowHeight="15" x14ac:dyDescent="0.25"/>
  <cols>
    <col min="1" max="1" width="2" customWidth="1"/>
    <col min="2" max="2" width="13" customWidth="1"/>
    <col min="3" max="3" width="12" customWidth="1"/>
    <col min="4" max="5" width="9" customWidth="1"/>
    <col min="6" max="6" width="12" customWidth="1"/>
    <col min="7" max="7" width="14" customWidth="1"/>
    <col min="8" max="8" width="26" customWidth="1"/>
  </cols>
  <sheetData>
    <row r="1" spans="1:8" ht="27.75" customHeight="1" x14ac:dyDescent="0.25">
      <c r="A1" s="14" t="s">
        <v>38</v>
      </c>
      <c r="B1" s="14"/>
      <c r="C1" s="14"/>
      <c r="D1" s="14"/>
      <c r="E1" s="14"/>
      <c r="F1" s="14"/>
      <c r="G1" s="14"/>
      <c r="H1" s="14"/>
    </row>
    <row r="2" spans="1:8" ht="15" customHeight="1" x14ac:dyDescent="0.25">
      <c r="A2" s="13" t="s">
        <v>39</v>
      </c>
      <c r="B2" s="13"/>
      <c r="C2" s="13"/>
      <c r="D2" s="13"/>
      <c r="E2" s="13"/>
      <c r="F2" s="13"/>
      <c r="G2" s="13"/>
      <c r="H2" s="13"/>
    </row>
    <row r="3" spans="1:8" ht="16.5" customHeight="1" x14ac:dyDescent="0.25">
      <c r="B3" s="33" t="s">
        <v>40</v>
      </c>
      <c r="C3" s="109" t="s">
        <v>41</v>
      </c>
      <c r="D3" s="109"/>
      <c r="F3" s="34" t="s">
        <v>42</v>
      </c>
      <c r="G3" s="110" t="s">
        <v>43</v>
      </c>
      <c r="H3" s="110"/>
    </row>
    <row r="4" spans="1:8" ht="16.5" customHeight="1" x14ac:dyDescent="0.25">
      <c r="B4" s="33" t="s">
        <v>44</v>
      </c>
      <c r="C4" s="35">
        <v>14</v>
      </c>
      <c r="F4" s="34" t="s">
        <v>45</v>
      </c>
      <c r="G4" s="110" t="s">
        <v>46</v>
      </c>
      <c r="H4" s="110"/>
    </row>
    <row r="5" spans="1:8" ht="4.5" customHeight="1" x14ac:dyDescent="0.25"/>
    <row r="6" spans="1:8" ht="25.5" customHeight="1" x14ac:dyDescent="0.25">
      <c r="B6" s="36" t="s">
        <v>47</v>
      </c>
      <c r="C6" s="37" t="s">
        <v>48</v>
      </c>
      <c r="D6" s="37" t="s">
        <v>49</v>
      </c>
      <c r="E6" s="37" t="s">
        <v>50</v>
      </c>
      <c r="F6" s="37" t="s">
        <v>51</v>
      </c>
      <c r="G6" s="37" t="s">
        <v>52</v>
      </c>
      <c r="H6" s="38" t="s">
        <v>53</v>
      </c>
    </row>
    <row r="7" spans="1:8" ht="16.5" customHeight="1" x14ac:dyDescent="0.25">
      <c r="B7" s="39">
        <v>46027</v>
      </c>
      <c r="C7" s="40" t="str">
        <f t="shared" ref="C7:C20" si="0">IF(B7="","",TEXT(B7,"dddd"))</f>
        <v>lunes</v>
      </c>
      <c r="D7" s="41">
        <v>0.375</v>
      </c>
      <c r="E7" s="41">
        <v>0.54166666666666696</v>
      </c>
      <c r="F7" s="42">
        <v>0</v>
      </c>
      <c r="G7" s="43">
        <f t="shared" ref="G7:G20" si="1">IF(OR(D7="",E7=""),"",(E7-D7)*24-N(F7))</f>
        <v>4.0000000000000071</v>
      </c>
      <c r="H7" s="44" t="s">
        <v>54</v>
      </c>
    </row>
    <row r="8" spans="1:8" ht="16.5" customHeight="1" x14ac:dyDescent="0.25">
      <c r="B8" s="45">
        <v>46028</v>
      </c>
      <c r="C8" s="46" t="str">
        <f t="shared" si="0"/>
        <v>martes</v>
      </c>
      <c r="D8" s="47">
        <v>0.375</v>
      </c>
      <c r="E8" s="47">
        <v>0.54166666666666696</v>
      </c>
      <c r="F8" s="48">
        <v>0</v>
      </c>
      <c r="G8" s="49">
        <f t="shared" si="1"/>
        <v>4.0000000000000071</v>
      </c>
      <c r="H8" s="50" t="s">
        <v>54</v>
      </c>
    </row>
    <row r="9" spans="1:8" ht="16.5" customHeight="1" x14ac:dyDescent="0.25">
      <c r="B9" s="39">
        <v>46030</v>
      </c>
      <c r="C9" s="40" t="str">
        <f t="shared" si="0"/>
        <v>jueves</v>
      </c>
      <c r="D9" s="41">
        <v>0.58333333333333304</v>
      </c>
      <c r="E9" s="41">
        <v>0.75</v>
      </c>
      <c r="F9" s="42">
        <v>0</v>
      </c>
      <c r="G9" s="43">
        <f t="shared" si="1"/>
        <v>4.0000000000000071</v>
      </c>
      <c r="H9" s="44" t="s">
        <v>55</v>
      </c>
    </row>
    <row r="10" spans="1:8" ht="16.5" customHeight="1" x14ac:dyDescent="0.25">
      <c r="B10" s="45">
        <v>46034</v>
      </c>
      <c r="C10" s="46" t="str">
        <f t="shared" si="0"/>
        <v>lunes</v>
      </c>
      <c r="D10" s="47">
        <v>0.375</v>
      </c>
      <c r="E10" s="47">
        <v>0.5625</v>
      </c>
      <c r="F10" s="48">
        <v>0.5</v>
      </c>
      <c r="G10" s="49">
        <f t="shared" si="1"/>
        <v>4</v>
      </c>
      <c r="H10" s="50" t="s">
        <v>54</v>
      </c>
    </row>
    <row r="11" spans="1:8" ht="16.5" customHeight="1" x14ac:dyDescent="0.25">
      <c r="B11" s="39">
        <v>46035</v>
      </c>
      <c r="C11" s="40" t="str">
        <f t="shared" si="0"/>
        <v>martes</v>
      </c>
      <c r="D11" s="41">
        <v>0.375</v>
      </c>
      <c r="E11" s="41">
        <v>0.54166666666666696</v>
      </c>
      <c r="F11" s="42">
        <v>0</v>
      </c>
      <c r="G11" s="43">
        <f t="shared" si="1"/>
        <v>4.0000000000000071</v>
      </c>
      <c r="H11" s="44" t="s">
        <v>54</v>
      </c>
    </row>
    <row r="12" spans="1:8" ht="16.5" customHeight="1" x14ac:dyDescent="0.25">
      <c r="B12" s="45">
        <v>46037</v>
      </c>
      <c r="C12" s="46" t="str">
        <f t="shared" si="0"/>
        <v>jueves</v>
      </c>
      <c r="D12" s="47">
        <v>0.58333333333333304</v>
      </c>
      <c r="E12" s="47">
        <v>0.75</v>
      </c>
      <c r="F12" s="48">
        <v>0</v>
      </c>
      <c r="G12" s="49">
        <f t="shared" si="1"/>
        <v>4.0000000000000071</v>
      </c>
      <c r="H12" s="50" t="s">
        <v>55</v>
      </c>
    </row>
    <row r="13" spans="1:8" ht="16.5" customHeight="1" x14ac:dyDescent="0.25">
      <c r="B13" s="39">
        <v>46041</v>
      </c>
      <c r="C13" s="40" t="str">
        <f t="shared" si="0"/>
        <v>lunes</v>
      </c>
      <c r="D13" s="41">
        <v>0.375</v>
      </c>
      <c r="E13" s="41">
        <v>0.54166666666666696</v>
      </c>
      <c r="F13" s="42">
        <v>0</v>
      </c>
      <c r="G13" s="43">
        <f t="shared" si="1"/>
        <v>4.0000000000000071</v>
      </c>
      <c r="H13" s="44" t="s">
        <v>54</v>
      </c>
    </row>
    <row r="14" spans="1:8" ht="16.5" customHeight="1" x14ac:dyDescent="0.25">
      <c r="B14" s="45">
        <v>46042</v>
      </c>
      <c r="C14" s="46" t="str">
        <f t="shared" si="0"/>
        <v>martes</v>
      </c>
      <c r="D14" s="47">
        <v>0.375</v>
      </c>
      <c r="E14" s="47">
        <v>0.54166666666666696</v>
      </c>
      <c r="F14" s="48">
        <v>0</v>
      </c>
      <c r="G14" s="49">
        <f t="shared" si="1"/>
        <v>4.0000000000000071</v>
      </c>
      <c r="H14" s="50" t="s">
        <v>56</v>
      </c>
    </row>
    <row r="15" spans="1:8" ht="16.5" customHeight="1" x14ac:dyDescent="0.25">
      <c r="B15" s="39">
        <v>46044</v>
      </c>
      <c r="C15" s="40" t="str">
        <f t="shared" si="0"/>
        <v>jueves</v>
      </c>
      <c r="D15" s="41">
        <v>0.58333333333333304</v>
      </c>
      <c r="E15" s="41">
        <v>0.75</v>
      </c>
      <c r="F15" s="42">
        <v>0</v>
      </c>
      <c r="G15" s="43">
        <f t="shared" si="1"/>
        <v>4.0000000000000071</v>
      </c>
      <c r="H15" s="44" t="s">
        <v>55</v>
      </c>
    </row>
    <row r="16" spans="1:8" ht="16.5" customHeight="1" x14ac:dyDescent="0.25">
      <c r="B16" s="45">
        <v>46048</v>
      </c>
      <c r="C16" s="46" t="str">
        <f t="shared" si="0"/>
        <v>lunes</v>
      </c>
      <c r="D16" s="47">
        <v>0.375</v>
      </c>
      <c r="E16" s="47">
        <v>0.54166666666666696</v>
      </c>
      <c r="F16" s="48">
        <v>0</v>
      </c>
      <c r="G16" s="49">
        <f t="shared" si="1"/>
        <v>4.0000000000000071</v>
      </c>
      <c r="H16" s="50" t="s">
        <v>54</v>
      </c>
    </row>
    <row r="17" spans="2:8" ht="16.5" customHeight="1" x14ac:dyDescent="0.25">
      <c r="B17" s="51"/>
      <c r="C17" s="40" t="str">
        <f t="shared" si="0"/>
        <v/>
      </c>
      <c r="D17" s="52"/>
      <c r="E17" s="52"/>
      <c r="F17" s="53"/>
      <c r="G17" s="43" t="str">
        <f t="shared" si="1"/>
        <v/>
      </c>
      <c r="H17" s="44"/>
    </row>
    <row r="18" spans="2:8" ht="16.5" customHeight="1" x14ac:dyDescent="0.25">
      <c r="B18" s="54"/>
      <c r="C18" s="46" t="str">
        <f t="shared" si="0"/>
        <v/>
      </c>
      <c r="D18" s="55"/>
      <c r="E18" s="55"/>
      <c r="F18" s="56"/>
      <c r="G18" s="49" t="str">
        <f t="shared" si="1"/>
        <v/>
      </c>
      <c r="H18" s="50"/>
    </row>
    <row r="19" spans="2:8" ht="16.5" customHeight="1" x14ac:dyDescent="0.25">
      <c r="B19" s="51"/>
      <c r="C19" s="40" t="str">
        <f t="shared" si="0"/>
        <v/>
      </c>
      <c r="D19" s="52"/>
      <c r="E19" s="52"/>
      <c r="F19" s="53"/>
      <c r="G19" s="43" t="str">
        <f t="shared" si="1"/>
        <v/>
      </c>
      <c r="H19" s="44"/>
    </row>
    <row r="20" spans="2:8" ht="16.5" customHeight="1" x14ac:dyDescent="0.25">
      <c r="B20" s="54"/>
      <c r="C20" s="46" t="str">
        <f t="shared" si="0"/>
        <v/>
      </c>
      <c r="D20" s="55"/>
      <c r="E20" s="55"/>
      <c r="F20" s="56"/>
      <c r="G20" s="49" t="str">
        <f t="shared" si="1"/>
        <v/>
      </c>
      <c r="H20" s="50"/>
    </row>
    <row r="21" spans="2:8" ht="19.5" customHeight="1" x14ac:dyDescent="0.25">
      <c r="B21" s="111" t="s">
        <v>57</v>
      </c>
      <c r="C21" s="111"/>
      <c r="D21" s="111"/>
      <c r="E21" s="111"/>
      <c r="F21" s="111"/>
      <c r="G21" s="57">
        <f>SUM(G7:G20)</f>
        <v>40.000000000000064</v>
      </c>
      <c r="H21" s="58"/>
    </row>
    <row r="23" spans="2:8" ht="24" customHeight="1" x14ac:dyDescent="0.25">
      <c r="B23" s="112" t="s">
        <v>58</v>
      </c>
      <c r="C23" s="112"/>
      <c r="D23" s="112"/>
      <c r="E23" s="113">
        <f>G21*C4</f>
        <v>560.00000000000091</v>
      </c>
      <c r="F23" s="113"/>
    </row>
    <row r="24" spans="2:8" ht="23.85" customHeight="1" x14ac:dyDescent="0.25">
      <c r="B24" s="114" t="s">
        <v>59</v>
      </c>
      <c r="C24" s="114"/>
      <c r="D24" s="114"/>
      <c r="E24" s="59">
        <f>Grundlagen!C7/C4</f>
        <v>43.071428571428569</v>
      </c>
    </row>
  </sheetData>
  <mergeCells count="9">
    <mergeCell ref="B21:F21"/>
    <mergeCell ref="B23:D23"/>
    <mergeCell ref="E23:F23"/>
    <mergeCell ref="B24:D24"/>
    <mergeCell ref="A1:H1"/>
    <mergeCell ref="A2:H2"/>
    <mergeCell ref="C3:D3"/>
    <mergeCell ref="G3:H3"/>
    <mergeCell ref="G4:H4"/>
  </mergeCells>
  <dataValidations count="1">
    <dataValidation type="decimal" allowBlank="1" sqref="F7:F20" xr:uid="{00000000-0002-0000-0100-000000000000}">
      <formula1>0</formula1>
      <formula2>8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E7D55"/>
    <pageSetUpPr fitToPage="1"/>
  </sheetPr>
  <dimension ref="A1:D40"/>
  <sheetViews>
    <sheetView showGridLines="0" tabSelected="1" zoomScaleNormal="100" workbookViewId="0">
      <pane ySplit="4" topLeftCell="A5" activePane="bottomLeft" state="frozen"/>
      <selection pane="bottomLeft" activeCell="M41" sqref="M41"/>
    </sheetView>
  </sheetViews>
  <sheetFormatPr baseColWidth="10" defaultColWidth="8.7109375" defaultRowHeight="15" x14ac:dyDescent="0.25"/>
  <cols>
    <col min="1" max="1" width="2" customWidth="1"/>
    <col min="2" max="2" width="46" customWidth="1"/>
    <col min="3" max="3" width="16" customWidth="1"/>
    <col min="4" max="4" width="27.85546875" customWidth="1"/>
    <col min="5" max="5" width="2" customWidth="1"/>
  </cols>
  <sheetData>
    <row r="1" spans="1:4" ht="27.75" customHeight="1" x14ac:dyDescent="0.25">
      <c r="A1" s="14" t="s">
        <v>60</v>
      </c>
      <c r="B1" s="14"/>
      <c r="C1" s="14"/>
      <c r="D1" s="14"/>
    </row>
    <row r="2" spans="1:4" ht="15" customHeight="1" x14ac:dyDescent="0.25">
      <c r="A2" s="13" t="s">
        <v>61</v>
      </c>
      <c r="B2" s="13"/>
      <c r="C2" s="13"/>
      <c r="D2" s="13"/>
    </row>
    <row r="4" spans="1:4" ht="19.5" customHeight="1" x14ac:dyDescent="0.25">
      <c r="B4" s="12" t="s">
        <v>62</v>
      </c>
      <c r="C4" s="12"/>
      <c r="D4" s="12"/>
    </row>
    <row r="5" spans="1:4" ht="15" customHeight="1" x14ac:dyDescent="0.25">
      <c r="B5" s="60" t="s">
        <v>45</v>
      </c>
      <c r="C5" s="11" t="s">
        <v>63</v>
      </c>
      <c r="D5" s="11"/>
    </row>
    <row r="6" spans="1:4" ht="15" customHeight="1" x14ac:dyDescent="0.25">
      <c r="B6" s="61" t="s">
        <v>64</v>
      </c>
      <c r="C6" s="10" t="s">
        <v>65</v>
      </c>
      <c r="D6" s="10"/>
    </row>
    <row r="7" spans="1:4" ht="15" customHeight="1" x14ac:dyDescent="0.25">
      <c r="B7" s="61" t="s">
        <v>40</v>
      </c>
      <c r="C7" s="10" t="str">
        <f>Stundennachweis!C3</f>
        <v>Erika Muster</v>
      </c>
      <c r="D7" s="10"/>
    </row>
    <row r="8" spans="1:4" ht="15" customHeight="1" x14ac:dyDescent="0.25">
      <c r="B8" s="61" t="s">
        <v>66</v>
      </c>
      <c r="C8" s="10" t="s">
        <v>67</v>
      </c>
      <c r="D8" s="10"/>
    </row>
    <row r="9" spans="1:4" ht="15" customHeight="1" x14ac:dyDescent="0.25">
      <c r="B9" s="61" t="s">
        <v>68</v>
      </c>
      <c r="C9" s="10" t="s">
        <v>69</v>
      </c>
      <c r="D9" s="10"/>
    </row>
    <row r="10" spans="1:4" ht="15" customHeight="1" x14ac:dyDescent="0.25">
      <c r="B10" s="61" t="s">
        <v>70</v>
      </c>
      <c r="C10" s="10" t="s">
        <v>71</v>
      </c>
      <c r="D10" s="10"/>
    </row>
    <row r="11" spans="1:4" ht="15" customHeight="1" x14ac:dyDescent="0.25">
      <c r="B11" s="61" t="s">
        <v>42</v>
      </c>
      <c r="C11" s="10" t="str">
        <f>Stundennachweis!G3</f>
        <v>Januar 2026</v>
      </c>
      <c r="D11" s="10"/>
    </row>
    <row r="12" spans="1:4" ht="15" customHeight="1" x14ac:dyDescent="0.25">
      <c r="B12" s="62" t="s">
        <v>72</v>
      </c>
      <c r="C12" s="9" t="s">
        <v>73</v>
      </c>
      <c r="D12" s="9"/>
    </row>
    <row r="13" spans="1:4" ht="16.5" customHeight="1" x14ac:dyDescent="0.25">
      <c r="B13" s="8" t="s">
        <v>74</v>
      </c>
      <c r="C13" s="8"/>
      <c r="D13" s="63" t="s">
        <v>75</v>
      </c>
    </row>
    <row r="15" spans="1:4" ht="19.5" customHeight="1" x14ac:dyDescent="0.25">
      <c r="B15" s="12" t="s">
        <v>76</v>
      </c>
      <c r="C15" s="12"/>
      <c r="D15" s="12"/>
    </row>
    <row r="16" spans="1:4" x14ac:dyDescent="0.25">
      <c r="B16" s="64" t="s">
        <v>77</v>
      </c>
      <c r="C16" s="65">
        <f>Stundennachweis!$G$21</f>
        <v>40.000000000000064</v>
      </c>
    </row>
    <row r="17" spans="2:4" x14ac:dyDescent="0.25">
      <c r="B17" s="64" t="s">
        <v>78</v>
      </c>
      <c r="C17" s="66">
        <f>Stundennachweis!$C$4</f>
        <v>14</v>
      </c>
    </row>
    <row r="18" spans="2:4" ht="18" customHeight="1" x14ac:dyDescent="0.25">
      <c r="B18" s="67" t="s">
        <v>79</v>
      </c>
      <c r="C18" s="68"/>
      <c r="D18" s="69">
        <f>Stundennachweis!$E$23</f>
        <v>560.00000000000091</v>
      </c>
    </row>
    <row r="20" spans="2:4" ht="19.5" customHeight="1" x14ac:dyDescent="0.25">
      <c r="B20" s="12" t="s">
        <v>80</v>
      </c>
      <c r="C20" s="12"/>
      <c r="D20" s="12"/>
    </row>
    <row r="21" spans="2:4" x14ac:dyDescent="0.25">
      <c r="B21" s="64" t="s">
        <v>81</v>
      </c>
      <c r="C21" s="70">
        <f>IF($D$13="Ja",0,Grundlagen!C15)</f>
        <v>3.5999999999999997E-2</v>
      </c>
      <c r="D21" s="71">
        <f>IF($D$13="Ja",0,$D$18*Grundlagen!C15)</f>
        <v>20.160000000000032</v>
      </c>
    </row>
    <row r="22" spans="2:4" ht="16.5" customHeight="1" x14ac:dyDescent="0.25">
      <c r="B22" s="7" t="s">
        <v>82</v>
      </c>
      <c r="C22" s="7"/>
      <c r="D22" s="72">
        <f>$D$21</f>
        <v>20.160000000000032</v>
      </c>
    </row>
    <row r="24" spans="2:4" ht="24" customHeight="1" x14ac:dyDescent="0.25">
      <c r="B24" s="6" t="s">
        <v>83</v>
      </c>
      <c r="C24" s="6"/>
      <c r="D24" s="73">
        <f>$D$18-$D$22</f>
        <v>539.84000000000083</v>
      </c>
    </row>
    <row r="26" spans="2:4" ht="19.5" customHeight="1" x14ac:dyDescent="0.25">
      <c r="B26" s="5" t="s">
        <v>84</v>
      </c>
      <c r="C26" s="5"/>
      <c r="D26" s="5"/>
    </row>
    <row r="27" spans="2:4" ht="15.75" customHeight="1" x14ac:dyDescent="0.25">
      <c r="B27" s="74" t="s">
        <v>85</v>
      </c>
      <c r="C27" s="75">
        <f>Grundlagen!C9</f>
        <v>0.15</v>
      </c>
      <c r="D27" s="76">
        <f>$D$18*Grundlagen!C9</f>
        <v>84.000000000000128</v>
      </c>
    </row>
    <row r="28" spans="2:4" ht="15.75" customHeight="1" x14ac:dyDescent="0.25">
      <c r="B28" s="77" t="s">
        <v>86</v>
      </c>
      <c r="C28" s="78">
        <f>Grundlagen!C10</f>
        <v>0.13</v>
      </c>
      <c r="D28" s="79">
        <f>$D$18*Grundlagen!C10</f>
        <v>72.800000000000125</v>
      </c>
    </row>
    <row r="29" spans="2:4" ht="15.75" customHeight="1" x14ac:dyDescent="0.25">
      <c r="B29" s="80" t="s">
        <v>87</v>
      </c>
      <c r="C29" s="81">
        <f>Grundlagen!C11</f>
        <v>0.02</v>
      </c>
      <c r="D29" s="82">
        <f>$D$18*Grundlagen!C11</f>
        <v>11.200000000000019</v>
      </c>
    </row>
    <row r="30" spans="2:4" ht="15.75" customHeight="1" x14ac:dyDescent="0.25">
      <c r="B30" s="77" t="s">
        <v>18</v>
      </c>
      <c r="C30" s="78">
        <f>Grundlagen!C12</f>
        <v>8.0000000000000002E-3</v>
      </c>
      <c r="D30" s="79">
        <f>$D$18*Grundlagen!C12</f>
        <v>4.4800000000000075</v>
      </c>
    </row>
    <row r="31" spans="2:4" ht="15.75" customHeight="1" x14ac:dyDescent="0.25">
      <c r="B31" s="80" t="s">
        <v>20</v>
      </c>
      <c r="C31" s="81">
        <f>Grundlagen!C13</f>
        <v>2.2000000000000001E-3</v>
      </c>
      <c r="D31" s="82">
        <f>$D$18*Grundlagen!C13</f>
        <v>1.232000000000002</v>
      </c>
    </row>
    <row r="32" spans="2:4" ht="15.75" customHeight="1" x14ac:dyDescent="0.25">
      <c r="B32" s="77" t="s">
        <v>22</v>
      </c>
      <c r="C32" s="78">
        <f>Grundlagen!C14</f>
        <v>1.5E-3</v>
      </c>
      <c r="D32" s="79">
        <f>$D$18*Grundlagen!C14</f>
        <v>0.84000000000000141</v>
      </c>
    </row>
    <row r="33" spans="2:4" ht="15.75" customHeight="1" x14ac:dyDescent="0.25">
      <c r="B33" s="83" t="s">
        <v>88</v>
      </c>
      <c r="C33" s="84" t="s">
        <v>89</v>
      </c>
      <c r="D33" s="85">
        <v>0</v>
      </c>
    </row>
    <row r="34" spans="2:4" ht="16.5" customHeight="1" x14ac:dyDescent="0.25">
      <c r="B34" s="4" t="s">
        <v>90</v>
      </c>
      <c r="C34" s="4"/>
      <c r="D34" s="86">
        <f>SUM(D27:D32)+$D$33</f>
        <v>174.55200000000028</v>
      </c>
    </row>
    <row r="35" spans="2:4" ht="21.75" customHeight="1" x14ac:dyDescent="0.25">
      <c r="B35" s="3" t="s">
        <v>91</v>
      </c>
      <c r="C35" s="3"/>
      <c r="D35" s="87">
        <f>$D$18+$D$34</f>
        <v>734.55200000000116</v>
      </c>
    </row>
    <row r="37" spans="2:4" ht="19.5" customHeight="1" x14ac:dyDescent="0.25">
      <c r="B37" s="2" t="str">
        <f>IF($D$18&lt;=Grundlagen!C7,"✓  Innerhalb der Geringfügigkeitsgrenze ("&amp;TEXT(Grundlagen!C7,"#,##0 €")&amp;"/Monat)","⚠  Grenze überschritten – Minijob-Status gefährdet (Grenze "&amp;TEXT(Grundlagen!C7,"#,##0 €")&amp;")")</f>
        <v>✓  Innerhalb der Geringfügigkeitsgrenze (603,0 €/Monat)</v>
      </c>
      <c r="C37" s="2"/>
      <c r="D37" s="2"/>
    </row>
    <row r="39" spans="2:4" ht="15" customHeight="1" x14ac:dyDescent="0.25">
      <c r="B39" s="1" t="s">
        <v>92</v>
      </c>
      <c r="C39" s="1"/>
      <c r="D39" s="1"/>
    </row>
    <row r="40" spans="2:4" x14ac:dyDescent="0.25">
      <c r="B40" s="1"/>
      <c r="C40" s="1"/>
      <c r="D40" s="1"/>
    </row>
  </sheetData>
  <mergeCells count="21">
    <mergeCell ref="B39:D40"/>
    <mergeCell ref="B24:C24"/>
    <mergeCell ref="B26:D26"/>
    <mergeCell ref="B34:C34"/>
    <mergeCell ref="B35:C35"/>
    <mergeCell ref="B37:D37"/>
    <mergeCell ref="C12:D12"/>
    <mergeCell ref="B13:C13"/>
    <mergeCell ref="B15:D15"/>
    <mergeCell ref="B20:D20"/>
    <mergeCell ref="B22:C22"/>
    <mergeCell ref="C7:D7"/>
    <mergeCell ref="C8:D8"/>
    <mergeCell ref="C9:D9"/>
    <mergeCell ref="C10:D10"/>
    <mergeCell ref="C11:D11"/>
    <mergeCell ref="A1:D1"/>
    <mergeCell ref="A2:D2"/>
    <mergeCell ref="B4:D4"/>
    <mergeCell ref="C5:D5"/>
    <mergeCell ref="C6:D6"/>
  </mergeCells>
  <dataValidations count="1">
    <dataValidation type="list" sqref="D13" xr:uid="{00000000-0002-0000-0200-000000000000}">
      <formula1>"Ja,Nein"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200-000002000000}">
            <xm:f>$D$18&lt;=Grundlagen!C7</xm:f>
            <x14:dxf>
              <font>
                <b/>
                <sz val="10"/>
                <color rgb="FF2E7D55"/>
                <name val="Calibri"/>
                <charset val="1"/>
              </font>
              <fill>
                <patternFill>
                  <bgColor rgb="FFDCEFE1"/>
                </patternFill>
              </fill>
            </x14:dxf>
          </x14:cfRule>
          <x14:cfRule type="expression" priority="3" id="{00000000-000E-0000-0200-000003000000}">
            <xm:f>$D$18&gt;Grundlagen!C7</xm:f>
            <x14:dxf>
              <font>
                <b/>
                <sz val="10"/>
                <color rgb="FFB23A48"/>
                <name val="Calibri"/>
                <charset val="1"/>
              </font>
              <fill>
                <patternFill>
                  <bgColor rgb="FFF4D4D0"/>
                </patternFill>
              </fill>
            </x14:dxf>
          </x14:cfRule>
          <xm:sqref>B37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515A64"/>
  </sheetPr>
  <dimension ref="A1:G41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16" customWidth="1"/>
    <col min="3" max="3" width="12" customWidth="1"/>
    <col min="4" max="4" width="14" customWidth="1"/>
    <col min="5" max="5" width="15" customWidth="1"/>
    <col min="6" max="6" width="16" customWidth="1"/>
    <col min="7" max="7" width="20" customWidth="1"/>
  </cols>
  <sheetData>
    <row r="1" spans="1:7" ht="27.75" customHeight="1" x14ac:dyDescent="0.25">
      <c r="A1" s="14" t="s">
        <v>93</v>
      </c>
      <c r="B1" s="14"/>
      <c r="C1" s="14"/>
      <c r="D1" s="14"/>
      <c r="E1" s="14"/>
      <c r="F1" s="14"/>
      <c r="G1" s="14"/>
    </row>
    <row r="2" spans="1:7" ht="15" customHeight="1" x14ac:dyDescent="0.25">
      <c r="A2" s="13" t="s">
        <v>94</v>
      </c>
      <c r="B2" s="13"/>
      <c r="C2" s="13"/>
      <c r="D2" s="13"/>
      <c r="E2" s="13"/>
      <c r="F2" s="13"/>
      <c r="G2" s="13"/>
    </row>
    <row r="5" spans="1:7" ht="24" customHeight="1" x14ac:dyDescent="0.25">
      <c r="B5" s="36" t="s">
        <v>95</v>
      </c>
      <c r="C5" s="37" t="s">
        <v>96</v>
      </c>
      <c r="D5" s="37" t="s">
        <v>78</v>
      </c>
      <c r="E5" s="37" t="s">
        <v>79</v>
      </c>
      <c r="F5" s="37" t="s">
        <v>97</v>
      </c>
      <c r="G5" s="38" t="s">
        <v>98</v>
      </c>
    </row>
    <row r="6" spans="1:7" ht="16.5" customHeight="1" x14ac:dyDescent="0.25">
      <c r="B6" s="88" t="s">
        <v>99</v>
      </c>
      <c r="C6" s="42">
        <f>Stundennachweis!$G$21</f>
        <v>40.000000000000064</v>
      </c>
      <c r="D6" s="89">
        <f>Stundennachweis!$C$4</f>
        <v>14</v>
      </c>
      <c r="E6" s="90">
        <f t="shared" ref="E6:E17" si="0">C6*D6</f>
        <v>560.00000000000091</v>
      </c>
      <c r="F6" s="91">
        <f>E6</f>
        <v>560.00000000000091</v>
      </c>
      <c r="G6" s="92" t="str">
        <f>IF(E6&gt;Grundlagen!C7,"über Grenze","ok")</f>
        <v>ok</v>
      </c>
    </row>
    <row r="7" spans="1:7" ht="16.5" customHeight="1" x14ac:dyDescent="0.25">
      <c r="B7" s="93" t="s">
        <v>100</v>
      </c>
      <c r="C7" s="94">
        <v>38</v>
      </c>
      <c r="D7" s="95">
        <f>Stundennachweis!$C$4</f>
        <v>14</v>
      </c>
      <c r="E7" s="96">
        <f t="shared" si="0"/>
        <v>532</v>
      </c>
      <c r="F7" s="97">
        <f t="shared" ref="F7:F17" si="1">F6+E7</f>
        <v>1092.0000000000009</v>
      </c>
      <c r="G7" s="98" t="str">
        <f>IF(E7&gt;Grundlagen!C7,"über Grenze","ok")</f>
        <v>ok</v>
      </c>
    </row>
    <row r="8" spans="1:7" ht="16.5" customHeight="1" x14ac:dyDescent="0.25">
      <c r="B8" s="88" t="s">
        <v>101</v>
      </c>
      <c r="C8" s="94">
        <v>42</v>
      </c>
      <c r="D8" s="89">
        <f>Stundennachweis!$C$4</f>
        <v>14</v>
      </c>
      <c r="E8" s="90">
        <f t="shared" si="0"/>
        <v>588</v>
      </c>
      <c r="F8" s="91">
        <f t="shared" si="1"/>
        <v>1680.0000000000009</v>
      </c>
      <c r="G8" s="92" t="str">
        <f>IF(E8&gt;Grundlagen!C7,"über Grenze","ok")</f>
        <v>ok</v>
      </c>
    </row>
    <row r="9" spans="1:7" ht="16.5" customHeight="1" x14ac:dyDescent="0.25">
      <c r="B9" s="93" t="s">
        <v>102</v>
      </c>
      <c r="C9" s="94">
        <v>40</v>
      </c>
      <c r="D9" s="95">
        <f>Stundennachweis!$C$4</f>
        <v>14</v>
      </c>
      <c r="E9" s="96">
        <f t="shared" si="0"/>
        <v>560</v>
      </c>
      <c r="F9" s="97">
        <f t="shared" si="1"/>
        <v>2240.0000000000009</v>
      </c>
      <c r="G9" s="98" t="str">
        <f>IF(E9&gt;Grundlagen!C7,"über Grenze","ok")</f>
        <v>ok</v>
      </c>
    </row>
    <row r="10" spans="1:7" ht="16.5" customHeight="1" x14ac:dyDescent="0.25">
      <c r="B10" s="88" t="s">
        <v>103</v>
      </c>
      <c r="C10" s="94">
        <v>43</v>
      </c>
      <c r="D10" s="89">
        <f>Stundennachweis!$C$4</f>
        <v>14</v>
      </c>
      <c r="E10" s="90">
        <f t="shared" si="0"/>
        <v>602</v>
      </c>
      <c r="F10" s="91">
        <f t="shared" si="1"/>
        <v>2842.0000000000009</v>
      </c>
      <c r="G10" s="92" t="str">
        <f>IF(E10&gt;Grundlagen!C7,"über Grenze","ok")</f>
        <v>ok</v>
      </c>
    </row>
    <row r="11" spans="1:7" ht="16.5" customHeight="1" x14ac:dyDescent="0.25">
      <c r="B11" s="93" t="s">
        <v>104</v>
      </c>
      <c r="C11" s="94">
        <v>36</v>
      </c>
      <c r="D11" s="95">
        <f>Stundennachweis!$C$4</f>
        <v>14</v>
      </c>
      <c r="E11" s="96">
        <f t="shared" si="0"/>
        <v>504</v>
      </c>
      <c r="F11" s="97">
        <f t="shared" si="1"/>
        <v>3346.0000000000009</v>
      </c>
      <c r="G11" s="98" t="str">
        <f>IF(E11&gt;Grundlagen!C7,"über Grenze","ok")</f>
        <v>ok</v>
      </c>
    </row>
    <row r="12" spans="1:7" ht="16.5" customHeight="1" x14ac:dyDescent="0.25">
      <c r="B12" s="88" t="s">
        <v>105</v>
      </c>
      <c r="C12" s="94">
        <v>40</v>
      </c>
      <c r="D12" s="89">
        <f>Stundennachweis!$C$4</f>
        <v>14</v>
      </c>
      <c r="E12" s="90">
        <f t="shared" si="0"/>
        <v>560</v>
      </c>
      <c r="F12" s="91">
        <f t="shared" si="1"/>
        <v>3906.0000000000009</v>
      </c>
      <c r="G12" s="92" t="str">
        <f>IF(E12&gt;Grundlagen!C7,"über Grenze","ok")</f>
        <v>ok</v>
      </c>
    </row>
    <row r="13" spans="1:7" ht="16.5" customHeight="1" x14ac:dyDescent="0.25">
      <c r="B13" s="93" t="s">
        <v>106</v>
      </c>
      <c r="C13" s="94">
        <v>30</v>
      </c>
      <c r="D13" s="95">
        <f>Stundennachweis!$C$4</f>
        <v>14</v>
      </c>
      <c r="E13" s="96">
        <f t="shared" si="0"/>
        <v>420</v>
      </c>
      <c r="F13" s="97">
        <f t="shared" si="1"/>
        <v>4326.0000000000009</v>
      </c>
      <c r="G13" s="98" t="str">
        <f>IF(E13&gt;Grundlagen!C7,"über Grenze","ok")</f>
        <v>ok</v>
      </c>
    </row>
    <row r="14" spans="1:7" ht="16.5" customHeight="1" x14ac:dyDescent="0.25">
      <c r="B14" s="88" t="s">
        <v>107</v>
      </c>
      <c r="C14" s="94">
        <v>41</v>
      </c>
      <c r="D14" s="89">
        <f>Stundennachweis!$C$4</f>
        <v>14</v>
      </c>
      <c r="E14" s="90">
        <f t="shared" si="0"/>
        <v>574</v>
      </c>
      <c r="F14" s="91">
        <f t="shared" si="1"/>
        <v>4900.0000000000009</v>
      </c>
      <c r="G14" s="92" t="str">
        <f>IF(E14&gt;Grundlagen!C7,"über Grenze","ok")</f>
        <v>ok</v>
      </c>
    </row>
    <row r="15" spans="1:7" ht="16.5" customHeight="1" x14ac:dyDescent="0.25">
      <c r="B15" s="93" t="s">
        <v>108</v>
      </c>
      <c r="C15" s="94">
        <v>40</v>
      </c>
      <c r="D15" s="95">
        <f>Stundennachweis!$C$4</f>
        <v>14</v>
      </c>
      <c r="E15" s="96">
        <f t="shared" si="0"/>
        <v>560</v>
      </c>
      <c r="F15" s="97">
        <f t="shared" si="1"/>
        <v>5460.0000000000009</v>
      </c>
      <c r="G15" s="98" t="str">
        <f>IF(E15&gt;Grundlagen!C7,"über Grenze","ok")</f>
        <v>ok</v>
      </c>
    </row>
    <row r="16" spans="1:7" ht="16.5" customHeight="1" x14ac:dyDescent="0.25">
      <c r="B16" s="88" t="s">
        <v>109</v>
      </c>
      <c r="C16" s="94">
        <v>42</v>
      </c>
      <c r="D16" s="89">
        <f>Stundennachweis!$C$4</f>
        <v>14</v>
      </c>
      <c r="E16" s="90">
        <f t="shared" si="0"/>
        <v>588</v>
      </c>
      <c r="F16" s="91">
        <f t="shared" si="1"/>
        <v>6048.0000000000009</v>
      </c>
      <c r="G16" s="92" t="str">
        <f>IF(E16&gt;Grundlagen!C7,"über Grenze","ok")</f>
        <v>ok</v>
      </c>
    </row>
    <row r="17" spans="2:7" ht="16.5" customHeight="1" x14ac:dyDescent="0.25">
      <c r="B17" s="93" t="s">
        <v>110</v>
      </c>
      <c r="C17" s="94">
        <v>38</v>
      </c>
      <c r="D17" s="95">
        <f>Stundennachweis!$C$4</f>
        <v>14</v>
      </c>
      <c r="E17" s="96">
        <f t="shared" si="0"/>
        <v>532</v>
      </c>
      <c r="F17" s="97">
        <f t="shared" si="1"/>
        <v>6580.0000000000009</v>
      </c>
      <c r="G17" s="98" t="str">
        <f>IF(E17&gt;Grundlagen!C7,"über Grenze","ok")</f>
        <v>ok</v>
      </c>
    </row>
    <row r="18" spans="2:7" ht="19.5" customHeight="1" x14ac:dyDescent="0.25">
      <c r="B18" s="99" t="s">
        <v>111</v>
      </c>
      <c r="C18" s="100">
        <f>SUM(C6:C17)</f>
        <v>470.00000000000006</v>
      </c>
      <c r="D18" s="101"/>
      <c r="E18" s="102">
        <f>SUM(E6:E17)</f>
        <v>6580.0000000000009</v>
      </c>
      <c r="F18" s="102">
        <f>F17</f>
        <v>6580.0000000000009</v>
      </c>
      <c r="G18" s="58"/>
    </row>
    <row r="20" spans="2:7" ht="15" customHeight="1" x14ac:dyDescent="0.25">
      <c r="B20" s="115" t="s">
        <v>112</v>
      </c>
      <c r="C20" s="115"/>
      <c r="D20" s="103">
        <f>E18/12</f>
        <v>548.33333333333337</v>
      </c>
      <c r="E20" s="116" t="str">
        <f>IF(E18&lt;=Grundlagen!C8,"✓  Innerhalb der Jahresgrenze","⚠  Jahresgrenze überschritten")</f>
        <v>✓  Innerhalb der Jahresgrenze</v>
      </c>
      <c r="F20" s="116"/>
      <c r="G20" s="116"/>
    </row>
    <row r="21" spans="2:7" ht="15" customHeight="1" x14ac:dyDescent="0.25">
      <c r="B21" s="117" t="s">
        <v>113</v>
      </c>
      <c r="C21" s="117"/>
      <c r="D21" s="104">
        <f>Grundlagen!C8</f>
        <v>7236</v>
      </c>
      <c r="E21" s="116"/>
      <c r="F21" s="116"/>
      <c r="G21" s="116"/>
    </row>
    <row r="40" spans="2:7" ht="15" customHeight="1" x14ac:dyDescent="0.25">
      <c r="B40" s="118" t="s">
        <v>114</v>
      </c>
      <c r="C40" s="118"/>
      <c r="D40" s="118"/>
      <c r="E40" s="118"/>
      <c r="F40" s="118"/>
      <c r="G40" s="118"/>
    </row>
    <row r="41" spans="2:7" x14ac:dyDescent="0.25">
      <c r="B41" s="118"/>
      <c r="C41" s="118"/>
      <c r="D41" s="118"/>
      <c r="E41" s="118"/>
      <c r="F41" s="118"/>
      <c r="G41" s="118"/>
    </row>
  </sheetData>
  <mergeCells count="6">
    <mergeCell ref="B40:G41"/>
    <mergeCell ref="A1:G1"/>
    <mergeCell ref="A2:G2"/>
    <mergeCell ref="B20:C20"/>
    <mergeCell ref="E20:G21"/>
    <mergeCell ref="B21:C21"/>
  </mergeCells>
  <conditionalFormatting sqref="G6:G17">
    <cfRule type="cellIs" dxfId="1" priority="4" operator="equal">
      <formula>"über Grenze"</formula>
    </cfRule>
    <cfRule type="cellIs" dxfId="0" priority="5" operator="equal">
      <formula>"ok"</formula>
    </cfRule>
  </conditionalFormatting>
  <pageMargins left="0.75" right="0.75" top="1" bottom="1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" operator="greaterThan" id="{00000000-000E-0000-0300-000006000000}">
            <xm:f>Grundlagen!C7</xm:f>
            <x14:dxf>
              <font>
                <b/>
                <sz val="10"/>
                <color rgb="FF8A5A12"/>
                <name val="Calibri"/>
                <charset val="1"/>
              </font>
              <fill>
                <patternFill>
                  <bgColor rgb="FFF8E3C4"/>
                </patternFill>
              </fill>
            </x14:dxf>
          </x14:cfRule>
          <xm:sqref>E6:E17</xm:sqref>
        </x14:conditionalFormatting>
        <x14:conditionalFormatting xmlns:xm="http://schemas.microsoft.com/office/excel/2006/main">
          <x14:cfRule type="expression" priority="2" id="{00000000-000E-0000-0300-000002000000}">
            <xm:f>E18&lt;=Grundlagen!C8</xm:f>
            <x14:dxf>
              <font>
                <b/>
                <sz val="11"/>
                <color rgb="FF2E7D55"/>
                <name val="Calibri"/>
                <charset val="1"/>
              </font>
              <fill>
                <patternFill>
                  <bgColor rgb="FFDCEFE1"/>
                </patternFill>
              </fill>
            </x14:dxf>
          </x14:cfRule>
          <x14:cfRule type="expression" priority="3" id="{00000000-000E-0000-0300-000003000000}">
            <xm:f>E18&gt;Grundlagen!C8</xm:f>
            <x14:dxf>
              <font>
                <b/>
                <sz val="11"/>
                <color rgb="FFB23A48"/>
                <name val="Calibri"/>
                <charset val="1"/>
              </font>
              <fill>
                <patternFill>
                  <bgColor rgb="FFF4D4D0"/>
                </patternFill>
              </fill>
            </x14:dxf>
          </x14:cfRule>
          <xm:sqref>E20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Grundlagen</vt:lpstr>
      <vt:lpstr>Stundennachweis</vt:lpstr>
      <vt:lpstr>Lohnabrechnung</vt:lpstr>
      <vt:lpstr>Jahresübersicht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2026-10-11T10:55:14Z</dcterms:created>
  <dcterms:modified xsi:type="dcterms:W3CDTF">2026-10-11T11:11:03Z</dcterms:modified>
  <dc:language>en-US</dc:language>
</cp:coreProperties>
</file>